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ml.chartshapes+xml"/>
  <Override PartName="/xl/charts/chart3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3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3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charts/chart3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3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Ex1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harts/chartEx2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4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4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8.xml" ContentType="application/vnd.openxmlformats-officedocument.drawing+xml"/>
  <Override PartName="/xl/charts/chart4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9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0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hidePivotFieldList="1"/>
  <mc:AlternateContent xmlns:mc="http://schemas.openxmlformats.org/markup-compatibility/2006">
    <mc:Choice Requires="x15">
      <x15ac:absPath xmlns:x15ac="http://schemas.microsoft.com/office/spreadsheetml/2010/11/ac" url="D:\Downloads\8 hetes Dashboard mentorklub\"/>
    </mc:Choice>
  </mc:AlternateContent>
  <xr:revisionPtr revIDLastSave="0" documentId="13_ncr:1_{10BC3DD8-CF96-49D5-BEAF-10BAD948A37B}" xr6:coauthVersionLast="47" xr6:coauthVersionMax="47" xr10:uidLastSave="{00000000-0000-0000-0000-000000000000}"/>
  <bookViews>
    <workbookView xWindow="-108" yWindow="-108" windowWidth="23256" windowHeight="12456" firstSheet="30" activeTab="33" xr2:uid="{00000000-000D-0000-FFFF-FFFF00000000}"/>
  </bookViews>
  <sheets>
    <sheet name="Táblák formázása" sheetId="2" r:id="rId1"/>
    <sheet name="Adatok" sheetId="46" r:id="rId2"/>
    <sheet name="Speciális formátumok" sheetId="4" r:id="rId3"/>
    <sheet name="Munka1" sheetId="45" r:id="rId4"/>
    <sheet name="Feltételes formázás 1" sheetId="6" r:id="rId5"/>
    <sheet name="Feltételes formázás 2" sheetId="7" r:id="rId6"/>
    <sheet name="Feltételes formázás 3 - gyak." sheetId="8" r:id="rId7"/>
    <sheet name="Feltételes form. 4 - Gyak " sheetId="11" r:id="rId8"/>
    <sheet name="Feltételes formázás 5 - dupl." sheetId="9" r:id="rId9"/>
    <sheet name="Felt. form - 6 Település Mátrix" sheetId="10" r:id="rId10"/>
    <sheet name="Értékgörbék" sheetId="44" r:id="rId11"/>
    <sheet name="Értékgörbék gyak." sheetId="13" r:id="rId12"/>
    <sheet name="Csop. - Halm. - 100%-ig halm." sheetId="15" r:id="rId13"/>
    <sheet name="Kördiagram" sheetId="16" r:id="rId14"/>
    <sheet name="Pont és buborék" sheetId="17" r:id="rId15"/>
    <sheet name="Kombinált diagram" sheetId="19" r:id="rId16"/>
    <sheet name="Másodlagos tengely" sheetId="20" r:id="rId17"/>
    <sheet name="Térkép" sheetId="32" r:id="rId18"/>
    <sheet name="Térkép Hu gyakorlás" sheetId="34" r:id="rId19"/>
    <sheet name="Munka2" sheetId="49" r:id="rId20"/>
    <sheet name="Árfolyam" sheetId="33" r:id="rId21"/>
    <sheet name="Felület" sheetId="35" r:id="rId22"/>
    <sheet name="Sugár - Pókháló" sheetId="36" r:id="rId23"/>
    <sheet name="Fatérkép" sheetId="37" r:id="rId24"/>
    <sheet name="Többszintű gyűrű" sheetId="38" r:id="rId25"/>
    <sheet name="Hisztogram" sheetId="39" r:id="rId26"/>
    <sheet name="Doboz diagram" sheetId="40" r:id="rId27"/>
    <sheet name="Vízesés" sheetId="41" r:id="rId28"/>
    <sheet name="Tölcsér" sheetId="42" r:id="rId29"/>
    <sheet name="Diagram sablon" sheetId="43" r:id="rId30"/>
    <sheet name="Vezérlők - Kölcsön törlesztése" sheetId="22" r:id="rId31"/>
    <sheet name="Vezérlők - Kölcsön törl. kész" sheetId="21" r:id="rId32"/>
    <sheet name="Pivot tábla 1." sheetId="24" r:id="rId33"/>
    <sheet name="Pivot tábla 2." sheetId="25" r:id="rId34"/>
    <sheet name="SMARTART" sheetId="28" r:id="rId35"/>
    <sheet name="SMARTART kész" sheetId="27" r:id="rId36"/>
    <sheet name="mini dashboard" sheetId="47" r:id="rId37"/>
  </sheets>
  <externalReferences>
    <externalReference r:id="rId38"/>
    <externalReference r:id="rId39"/>
  </externalReferences>
  <definedNames>
    <definedName name="_xlnm._FilterDatabase" localSheetId="32" hidden="1">'Pivot tábla 1.'!$A$1:$L$801</definedName>
    <definedName name="_xlchart.v5.0" hidden="1">Térkép!$A$1</definedName>
    <definedName name="_xlchart.v5.1" hidden="1">Térkép!$A$2:$A$56</definedName>
    <definedName name="_xlchart.v5.2" hidden="1">Térkép!$C$1</definedName>
    <definedName name="_xlchart.v5.3" hidden="1">Térkép!$C$2:$C$56</definedName>
    <definedName name="_xlchart.v5.4" hidden="1">Térkép!$A$1</definedName>
    <definedName name="_xlchart.v5.5" hidden="1">Térkép!$A$2:$A$56</definedName>
    <definedName name="_xlchart.v5.6" hidden="1">Térkép!$B$1</definedName>
    <definedName name="_xlchart.v5.7" hidden="1">Térkép!$B$2:$B$56</definedName>
    <definedName name="also">[1]rajzol!$A$3</definedName>
    <definedName name="Bérek" localSheetId="10">#REF!</definedName>
    <definedName name="Bérek">#REF!</definedName>
    <definedName name="Bérleti_díjak" localSheetId="10">#REF!</definedName>
    <definedName name="Bérleti_díjak">#REF!</definedName>
    <definedName name="Biztosítás" localSheetId="10">#REF!</definedName>
    <definedName name="Biztosítás">#REF!</definedName>
    <definedName name="bound1" localSheetId="10">[2]Data!#REF!</definedName>
    <definedName name="bound1">[2]Data!#REF!</definedName>
    <definedName name="bound2" localSheetId="10">[2]Data!#REF!</definedName>
    <definedName name="bound2">[2]Data!#REF!</definedName>
    <definedName name="Energia" localSheetId="10">#REF!</definedName>
    <definedName name="Energia">#REF!</definedName>
    <definedName name="Február" localSheetId="10">#REF!</definedName>
    <definedName name="Február">#REF!</definedName>
    <definedName name="felso">[1]rajzol!$B$3</definedName>
    <definedName name="graf">[1]szamolasok!$C$2:$C$802</definedName>
    <definedName name="I.félév" localSheetId="10">#REF!</definedName>
    <definedName name="I.félév">#REF!</definedName>
    <definedName name="Irodai_költségek" localSheetId="10">#REF!</definedName>
    <definedName name="Irodai_költségek">#REF!</definedName>
    <definedName name="Január" localSheetId="10">#REF!</definedName>
    <definedName name="Január">#REF!</definedName>
    <definedName name="Jutalékok" localSheetId="10">#REF!</definedName>
    <definedName name="Jutalékok">#REF!</definedName>
    <definedName name="Kamatok" localSheetId="10">#REF!</definedName>
    <definedName name="Kamatok">#REF!</definedName>
    <definedName name="Last7">OFFSET([2]Sheet9!$B$2,COUNTA([2]Sheet9!$B:$B)-7-1,0,7,1)</definedName>
    <definedName name="Március" localSheetId="10">#REF!</definedName>
    <definedName name="Március">#REF!</definedName>
    <definedName name="PctOfTargetYtd" localSheetId="10">#REF!+#REF!</definedName>
    <definedName name="PctOfTargetYtd">#REF!+#REF!</definedName>
    <definedName name="px">[1]szamolasok!$B$2:$B$802</definedName>
    <definedName name="RR" localSheetId="10">#REF!</definedName>
    <definedName name="RR">#REF!</definedName>
    <definedName name="Scale">[2]Data!#REF!</definedName>
    <definedName name="Sign">[2]Data!#REF!</definedName>
    <definedName name="solver_shJ" hidden="1">0</definedName>
    <definedName name="solver_tip" hidden="1">100</definedName>
    <definedName name="solver_tm–" hidden="1">0</definedName>
    <definedName name="solver_toÂ" hidden="1">0.05</definedName>
    <definedName name="solver_typ" hidden="1">2</definedName>
    <definedName name="solver_val" hidden="1">0</definedName>
    <definedName name="Szeletelő_Kereskedő">#N/A</definedName>
    <definedName name="Szeletelő_Országrész">#N/A</definedName>
    <definedName name="Szeletelő_Regió">#N/A</definedName>
    <definedName name="Szeletelő_Szín">#N/A</definedName>
    <definedName name="Szeletelő_Típus">#N/A</definedName>
    <definedName name="Takaríás">#REF!</definedName>
    <definedName name="Units">[2]Data!#REF!</definedName>
    <definedName name="Üzemanyag" localSheetId="10">#REF!</definedName>
    <definedName name="Üzemanyag">#REF!</definedName>
    <definedName name="x">[1]szamolasok!$A$2:$A$802</definedName>
    <definedName name="YDT_Now">[2]Data!#REF!</definedName>
    <definedName name="YTD">[2]Data!#REF!</definedName>
    <definedName name="YTD_Targets_Now">[2]Data!#REF!</definedName>
    <definedName name="YTDTargets">[2]Data!#REF!</definedName>
  </definedNames>
  <calcPr calcId="191029"/>
  <pivotCaches>
    <pivotCache cacheId="0" r:id="rId40"/>
    <pivotCache cacheId="1" r:id="rId41"/>
    <pivotCache cacheId="13" r:id="rId42"/>
    <pivotCache cacheId="29" r:id="rId43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44"/>
        <x14:slicerCache r:id="rId45"/>
        <x14:slicerCache r:id="rId46"/>
        <x14:slicerCache r:id="rId47"/>
        <x14:slicerCache r:id="rId48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32" l="1"/>
  <c r="D3" i="19"/>
  <c r="D4" i="19"/>
  <c r="D5" i="19"/>
  <c r="D6" i="19"/>
  <c r="D7" i="19"/>
  <c r="D8" i="19"/>
  <c r="D9" i="19"/>
  <c r="D10" i="19"/>
  <c r="D2" i="19"/>
  <c r="E2" i="17"/>
  <c r="G102" i="47"/>
  <c r="H102" i="47"/>
  <c r="L102" i="47"/>
  <c r="F15" i="44"/>
  <c r="F16" i="44"/>
  <c r="F17" i="44"/>
  <c r="F18" i="44"/>
  <c r="F19" i="44"/>
  <c r="F14" i="44"/>
  <c r="F4" i="44"/>
  <c r="F5" i="44"/>
  <c r="F6" i="44"/>
  <c r="F7" i="44"/>
  <c r="F8" i="44"/>
  <c r="F9" i="44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" i="7"/>
  <c r="F42" i="6"/>
  <c r="F41" i="6"/>
  <c r="F40" i="6"/>
  <c r="F36" i="6"/>
  <c r="F35" i="6"/>
  <c r="F34" i="6"/>
  <c r="Q7" i="46"/>
  <c r="C3" i="46"/>
  <c r="C4" i="46"/>
  <c r="C5" i="46"/>
  <c r="C6" i="46"/>
  <c r="C7" i="46"/>
  <c r="C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C49" i="46"/>
  <c r="C50" i="46"/>
  <c r="C51" i="46"/>
  <c r="C52" i="46"/>
  <c r="C53" i="46"/>
  <c r="C54" i="46"/>
  <c r="C55" i="46"/>
  <c r="C56" i="46"/>
  <c r="C57" i="46"/>
  <c r="C58" i="46"/>
  <c r="C59" i="46"/>
  <c r="C60" i="46"/>
  <c r="C61" i="46"/>
  <c r="C62" i="46"/>
  <c r="C63" i="46"/>
  <c r="C64" i="46"/>
  <c r="C65" i="46"/>
  <c r="C66" i="46"/>
  <c r="C67" i="46"/>
  <c r="C68" i="46"/>
  <c r="C69" i="46"/>
  <c r="C70" i="46"/>
  <c r="C71" i="46"/>
  <c r="C72" i="46"/>
  <c r="C73" i="46"/>
  <c r="C74" i="46"/>
  <c r="C75" i="46"/>
  <c r="C76" i="46"/>
  <c r="C77" i="46"/>
  <c r="C78" i="46"/>
  <c r="C79" i="46"/>
  <c r="C80" i="46"/>
  <c r="C81" i="46"/>
  <c r="C82" i="46"/>
  <c r="C83" i="46"/>
  <c r="C84" i="46"/>
  <c r="C85" i="46"/>
  <c r="C86" i="46"/>
  <c r="C87" i="46"/>
  <c r="C88" i="46"/>
  <c r="C89" i="46"/>
  <c r="C90" i="46"/>
  <c r="C91" i="46"/>
  <c r="C92" i="46"/>
  <c r="C93" i="46"/>
  <c r="C94" i="46"/>
  <c r="C95" i="46"/>
  <c r="C96" i="46"/>
  <c r="C97" i="46"/>
  <c r="C98" i="46"/>
  <c r="C99" i="46"/>
  <c r="C100" i="46"/>
  <c r="C101" i="46"/>
  <c r="C102" i="46"/>
  <c r="C103" i="46"/>
  <c r="C104" i="46"/>
  <c r="C105" i="46"/>
  <c r="C106" i="46"/>
  <c r="C107" i="46"/>
  <c r="C108" i="46"/>
  <c r="C109" i="46"/>
  <c r="C110" i="46"/>
  <c r="C111" i="46"/>
  <c r="C112" i="46"/>
  <c r="C113" i="46"/>
  <c r="C114" i="46"/>
  <c r="C115" i="46"/>
  <c r="C116" i="46"/>
  <c r="C117" i="46"/>
  <c r="C118" i="46"/>
  <c r="C119" i="46"/>
  <c r="C120" i="46"/>
  <c r="C121" i="46"/>
  <c r="C122" i="46"/>
  <c r="C123" i="46"/>
  <c r="C124" i="46"/>
  <c r="C125" i="46"/>
  <c r="C126" i="46"/>
  <c r="C127" i="46"/>
  <c r="C128" i="46"/>
  <c r="C129" i="46"/>
  <c r="C130" i="46"/>
  <c r="C131" i="46"/>
  <c r="C132" i="46"/>
  <c r="C133" i="46"/>
  <c r="C134" i="46"/>
  <c r="C135" i="46"/>
  <c r="C136" i="46"/>
  <c r="C137" i="46"/>
  <c r="C138" i="46"/>
  <c r="C139" i="46"/>
  <c r="C140" i="46"/>
  <c r="C141" i="46"/>
  <c r="C142" i="46"/>
  <c r="C143" i="46"/>
  <c r="C144" i="46"/>
  <c r="C145" i="46"/>
  <c r="C146" i="46"/>
  <c r="C147" i="46"/>
  <c r="C148" i="46"/>
  <c r="C149" i="46"/>
  <c r="C150" i="46"/>
  <c r="C151" i="46"/>
  <c r="C152" i="46"/>
  <c r="C153" i="46"/>
  <c r="C154" i="46"/>
  <c r="C155" i="46"/>
  <c r="C156" i="46"/>
  <c r="C157" i="46"/>
  <c r="C158" i="46"/>
  <c r="C159" i="46"/>
  <c r="C160" i="46"/>
  <c r="C161" i="46"/>
  <c r="C162" i="46"/>
  <c r="C163" i="46"/>
  <c r="C164" i="46"/>
  <c r="C165" i="46"/>
  <c r="C166" i="46"/>
  <c r="C167" i="46"/>
  <c r="C168" i="46"/>
  <c r="C169" i="46"/>
  <c r="C170" i="46"/>
  <c r="C171" i="46"/>
  <c r="C172" i="46"/>
  <c r="C173" i="46"/>
  <c r="C174" i="46"/>
  <c r="C175" i="46"/>
  <c r="C176" i="46"/>
  <c r="C177" i="46"/>
  <c r="C178" i="46"/>
  <c r="C179" i="46"/>
  <c r="C180" i="46"/>
  <c r="C181" i="46"/>
  <c r="C182" i="46"/>
  <c r="C183" i="46"/>
  <c r="C184" i="46"/>
  <c r="C185" i="46"/>
  <c r="C186" i="46"/>
  <c r="C187" i="46"/>
  <c r="C188" i="46"/>
  <c r="C189" i="46"/>
  <c r="C190" i="46"/>
  <c r="C191" i="46"/>
  <c r="C192" i="46"/>
  <c r="C193" i="46"/>
  <c r="C194" i="46"/>
  <c r="C195" i="46"/>
  <c r="C196" i="46"/>
  <c r="C197" i="46"/>
  <c r="C198" i="46"/>
  <c r="C199" i="46"/>
  <c r="C200" i="46"/>
  <c r="C201" i="46"/>
  <c r="C202" i="46"/>
  <c r="C203" i="46"/>
  <c r="C204" i="46"/>
  <c r="C205" i="46"/>
  <c r="C206" i="46"/>
  <c r="C207" i="46"/>
  <c r="C208" i="46"/>
  <c r="C209" i="46"/>
  <c r="C210" i="46"/>
  <c r="C211" i="46"/>
  <c r="C212" i="46"/>
  <c r="C213" i="46"/>
  <c r="C214" i="46"/>
  <c r="C215" i="46"/>
  <c r="C216" i="46"/>
  <c r="C217" i="46"/>
  <c r="C218" i="46"/>
  <c r="C219" i="46"/>
  <c r="C220" i="46"/>
  <c r="C221" i="46"/>
  <c r="C222" i="46"/>
  <c r="C223" i="46"/>
  <c r="C224" i="46"/>
  <c r="C225" i="46"/>
  <c r="C226" i="46"/>
  <c r="C227" i="46"/>
  <c r="C228" i="46"/>
  <c r="C229" i="46"/>
  <c r="C230" i="46"/>
  <c r="C231" i="46"/>
  <c r="C232" i="46"/>
  <c r="C233" i="46"/>
  <c r="C234" i="46"/>
  <c r="C235" i="46"/>
  <c r="C236" i="46"/>
  <c r="C237" i="46"/>
  <c r="C238" i="46"/>
  <c r="C239" i="46"/>
  <c r="C240" i="46"/>
  <c r="C241" i="46"/>
  <c r="C242" i="46"/>
  <c r="C243" i="46"/>
  <c r="C244" i="46"/>
  <c r="C245" i="46"/>
  <c r="C246" i="46"/>
  <c r="C247" i="46"/>
  <c r="C248" i="46"/>
  <c r="C249" i="46"/>
  <c r="C250" i="46"/>
  <c r="C251" i="46"/>
  <c r="C252" i="46"/>
  <c r="C253" i="46"/>
  <c r="C254" i="46"/>
  <c r="C255" i="46"/>
  <c r="C256" i="46"/>
  <c r="C257" i="46"/>
  <c r="C258" i="46"/>
  <c r="C259" i="46"/>
  <c r="C260" i="46"/>
  <c r="C261" i="46"/>
  <c r="C262" i="46"/>
  <c r="C263" i="46"/>
  <c r="C264" i="46"/>
  <c r="C265" i="46"/>
  <c r="C266" i="46"/>
  <c r="C267" i="46"/>
  <c r="C268" i="46"/>
  <c r="C269" i="46"/>
  <c r="C270" i="46"/>
  <c r="C271" i="46"/>
  <c r="C272" i="46"/>
  <c r="C273" i="46"/>
  <c r="C274" i="46"/>
  <c r="C275" i="46"/>
  <c r="C276" i="46"/>
  <c r="C277" i="46"/>
  <c r="C278" i="46"/>
  <c r="C279" i="46"/>
  <c r="C280" i="46"/>
  <c r="C281" i="46"/>
  <c r="C282" i="46"/>
  <c r="C283" i="46"/>
  <c r="C284" i="46"/>
  <c r="C285" i="46"/>
  <c r="C286" i="46"/>
  <c r="C287" i="46"/>
  <c r="C288" i="46"/>
  <c r="C289" i="46"/>
  <c r="C290" i="46"/>
  <c r="C291" i="46"/>
  <c r="C292" i="46"/>
  <c r="C293" i="46"/>
  <c r="C294" i="46"/>
  <c r="C295" i="46"/>
  <c r="C296" i="46"/>
  <c r="C297" i="46"/>
  <c r="C298" i="46"/>
  <c r="C299" i="46"/>
  <c r="C300" i="46"/>
  <c r="C301" i="46"/>
  <c r="C302" i="46"/>
  <c r="C303" i="46"/>
  <c r="C304" i="46"/>
  <c r="C305" i="46"/>
  <c r="C306" i="46"/>
  <c r="C307" i="46"/>
  <c r="C308" i="46"/>
  <c r="C309" i="46"/>
  <c r="C310" i="46"/>
  <c r="C311" i="46"/>
  <c r="C312" i="46"/>
  <c r="C313" i="46"/>
  <c r="C314" i="46"/>
  <c r="C315" i="46"/>
  <c r="C316" i="46"/>
  <c r="C317" i="46"/>
  <c r="C318" i="46"/>
  <c r="C319" i="46"/>
  <c r="C320" i="46"/>
  <c r="C321" i="46"/>
  <c r="C322" i="46"/>
  <c r="C323" i="46"/>
  <c r="C324" i="46"/>
  <c r="C325" i="46"/>
  <c r="C326" i="46"/>
  <c r="C327" i="46"/>
  <c r="C328" i="46"/>
  <c r="C329" i="46"/>
  <c r="C330" i="46"/>
  <c r="C331" i="46"/>
  <c r="C332" i="46"/>
  <c r="C333" i="46"/>
  <c r="C334" i="46"/>
  <c r="C335" i="46"/>
  <c r="C336" i="46"/>
  <c r="C337" i="46"/>
  <c r="C338" i="46"/>
  <c r="C339" i="46"/>
  <c r="C340" i="46"/>
  <c r="C341" i="46"/>
  <c r="C342" i="46"/>
  <c r="C343" i="46"/>
  <c r="C344" i="46"/>
  <c r="C345" i="46"/>
  <c r="C346" i="46"/>
  <c r="C347" i="46"/>
  <c r="C348" i="46"/>
  <c r="C349" i="46"/>
  <c r="C350" i="46"/>
  <c r="C351" i="46"/>
  <c r="C352" i="46"/>
  <c r="C353" i="46"/>
  <c r="C354" i="46"/>
  <c r="C355" i="46"/>
  <c r="C356" i="46"/>
  <c r="C357" i="46"/>
  <c r="C358" i="46"/>
  <c r="C359" i="46"/>
  <c r="C360" i="46"/>
  <c r="C361" i="46"/>
  <c r="C362" i="46"/>
  <c r="C363" i="46"/>
  <c r="C364" i="46"/>
  <c r="C365" i="46"/>
  <c r="C366" i="46"/>
  <c r="C367" i="46"/>
  <c r="C368" i="46"/>
  <c r="C369" i="46"/>
  <c r="C370" i="46"/>
  <c r="C371" i="46"/>
  <c r="C372" i="46"/>
  <c r="C373" i="46"/>
  <c r="C374" i="46"/>
  <c r="C375" i="46"/>
  <c r="C376" i="46"/>
  <c r="C377" i="46"/>
  <c r="C378" i="46"/>
  <c r="C379" i="46"/>
  <c r="C380" i="46"/>
  <c r="C381" i="46"/>
  <c r="C382" i="46"/>
  <c r="C383" i="46"/>
  <c r="C384" i="46"/>
  <c r="C385" i="46"/>
  <c r="C386" i="46"/>
  <c r="C387" i="46"/>
  <c r="C388" i="46"/>
  <c r="C389" i="46"/>
  <c r="C390" i="46"/>
  <c r="C391" i="46"/>
  <c r="C392" i="46"/>
  <c r="C393" i="46"/>
  <c r="C394" i="46"/>
  <c r="C395" i="46"/>
  <c r="C396" i="46"/>
  <c r="C397" i="46"/>
  <c r="C398" i="46"/>
  <c r="C399" i="46"/>
  <c r="C400" i="46"/>
  <c r="C401" i="46"/>
  <c r="C402" i="46"/>
  <c r="C403" i="46"/>
  <c r="C404" i="46"/>
  <c r="C405" i="46"/>
  <c r="C406" i="46"/>
  <c r="C407" i="46"/>
  <c r="C408" i="46"/>
  <c r="C409" i="46"/>
  <c r="C410" i="46"/>
  <c r="C411" i="46"/>
  <c r="C412" i="46"/>
  <c r="C413" i="46"/>
  <c r="C414" i="46"/>
  <c r="C415" i="46"/>
  <c r="C416" i="46"/>
  <c r="C417" i="46"/>
  <c r="C418" i="46"/>
  <c r="C419" i="46"/>
  <c r="C420" i="46"/>
  <c r="C421" i="46"/>
  <c r="C422" i="46"/>
  <c r="C423" i="46"/>
  <c r="C424" i="46"/>
  <c r="C425" i="46"/>
  <c r="C426" i="46"/>
  <c r="C427" i="46"/>
  <c r="C428" i="46"/>
  <c r="C429" i="46"/>
  <c r="C430" i="46"/>
  <c r="C431" i="46"/>
  <c r="C432" i="46"/>
  <c r="C433" i="46"/>
  <c r="C434" i="46"/>
  <c r="C435" i="46"/>
  <c r="C436" i="46"/>
  <c r="C437" i="46"/>
  <c r="C438" i="46"/>
  <c r="C439" i="46"/>
  <c r="C440" i="46"/>
  <c r="C441" i="46"/>
  <c r="C442" i="46"/>
  <c r="C443" i="46"/>
  <c r="C444" i="46"/>
  <c r="C445" i="46"/>
  <c r="C446" i="46"/>
  <c r="C447" i="46"/>
  <c r="C448" i="46"/>
  <c r="C449" i="46"/>
  <c r="C450" i="46"/>
  <c r="C451" i="46"/>
  <c r="C452" i="46"/>
  <c r="C453" i="46"/>
  <c r="C454" i="46"/>
  <c r="C455" i="46"/>
  <c r="C456" i="46"/>
  <c r="C457" i="46"/>
  <c r="C458" i="46"/>
  <c r="C459" i="46"/>
  <c r="C460" i="46"/>
  <c r="C461" i="46"/>
  <c r="C462" i="46"/>
  <c r="C463" i="46"/>
  <c r="C464" i="46"/>
  <c r="C465" i="46"/>
  <c r="C466" i="46"/>
  <c r="C467" i="46"/>
  <c r="C468" i="46"/>
  <c r="C469" i="46"/>
  <c r="C470" i="46"/>
  <c r="C471" i="46"/>
  <c r="C472" i="46"/>
  <c r="C473" i="46"/>
  <c r="C474" i="46"/>
  <c r="C475" i="46"/>
  <c r="C476" i="46"/>
  <c r="C477" i="46"/>
  <c r="C478" i="46"/>
  <c r="C479" i="46"/>
  <c r="C480" i="46"/>
  <c r="C481" i="46"/>
  <c r="C482" i="46"/>
  <c r="C483" i="46"/>
  <c r="C484" i="46"/>
  <c r="C485" i="46"/>
  <c r="C486" i="46"/>
  <c r="C487" i="46"/>
  <c r="C488" i="46"/>
  <c r="C489" i="46"/>
  <c r="C490" i="46"/>
  <c r="C491" i="46"/>
  <c r="C492" i="46"/>
  <c r="C493" i="46"/>
  <c r="C494" i="46"/>
  <c r="C495" i="46"/>
  <c r="C496" i="46"/>
  <c r="C497" i="46"/>
  <c r="C498" i="46"/>
  <c r="C499" i="46"/>
  <c r="C500" i="46"/>
  <c r="C501" i="46"/>
  <c r="C502" i="46"/>
  <c r="C503" i="46"/>
  <c r="C504" i="46"/>
  <c r="C505" i="46"/>
  <c r="C506" i="46"/>
  <c r="C507" i="46"/>
  <c r="C508" i="46"/>
  <c r="C509" i="46"/>
  <c r="C510" i="46"/>
  <c r="C511" i="46"/>
  <c r="C512" i="46"/>
  <c r="C513" i="46"/>
  <c r="C514" i="46"/>
  <c r="C515" i="46"/>
  <c r="C516" i="46"/>
  <c r="C517" i="46"/>
  <c r="C518" i="46"/>
  <c r="C519" i="46"/>
  <c r="C520" i="46"/>
  <c r="C521" i="46"/>
  <c r="C522" i="46"/>
  <c r="C523" i="46"/>
  <c r="C524" i="46"/>
  <c r="C525" i="46"/>
  <c r="C526" i="46"/>
  <c r="C527" i="46"/>
  <c r="C528" i="46"/>
  <c r="C529" i="46"/>
  <c r="C530" i="46"/>
  <c r="C531" i="46"/>
  <c r="C532" i="46"/>
  <c r="C533" i="46"/>
  <c r="C534" i="46"/>
  <c r="C535" i="46"/>
  <c r="C536" i="46"/>
  <c r="C537" i="46"/>
  <c r="C538" i="46"/>
  <c r="C539" i="46"/>
  <c r="C540" i="46"/>
  <c r="C541" i="46"/>
  <c r="C542" i="46"/>
  <c r="C543" i="46"/>
  <c r="C544" i="46"/>
  <c r="C545" i="46"/>
  <c r="C546" i="46"/>
  <c r="C547" i="46"/>
  <c r="C548" i="46"/>
  <c r="C549" i="46"/>
  <c r="C550" i="46"/>
  <c r="C551" i="46"/>
  <c r="C552" i="46"/>
  <c r="C553" i="46"/>
  <c r="C554" i="46"/>
  <c r="C555" i="46"/>
  <c r="C556" i="46"/>
  <c r="C557" i="46"/>
  <c r="C558" i="46"/>
  <c r="C559" i="46"/>
  <c r="C560" i="46"/>
  <c r="C561" i="46"/>
  <c r="C562" i="46"/>
  <c r="C563" i="46"/>
  <c r="C564" i="46"/>
  <c r="C565" i="46"/>
  <c r="C566" i="46"/>
  <c r="C567" i="46"/>
  <c r="C568" i="46"/>
  <c r="C569" i="46"/>
  <c r="C570" i="46"/>
  <c r="C571" i="46"/>
  <c r="C572" i="46"/>
  <c r="C573" i="46"/>
  <c r="C574" i="46"/>
  <c r="C575" i="46"/>
  <c r="C576" i="46"/>
  <c r="C577" i="46"/>
  <c r="C578" i="46"/>
  <c r="C579" i="46"/>
  <c r="C580" i="46"/>
  <c r="C581" i="46"/>
  <c r="C582" i="46"/>
  <c r="C583" i="46"/>
  <c r="C584" i="46"/>
  <c r="C585" i="46"/>
  <c r="C586" i="46"/>
  <c r="C587" i="46"/>
  <c r="C588" i="46"/>
  <c r="C589" i="46"/>
  <c r="C590" i="46"/>
  <c r="C591" i="46"/>
  <c r="C592" i="46"/>
  <c r="C593" i="46"/>
  <c r="C594" i="46"/>
  <c r="C595" i="46"/>
  <c r="C596" i="46"/>
  <c r="C597" i="46"/>
  <c r="C598" i="46"/>
  <c r="C599" i="46"/>
  <c r="C600" i="46"/>
  <c r="C601" i="46"/>
  <c r="C602" i="46"/>
  <c r="C603" i="46"/>
  <c r="C604" i="46"/>
  <c r="C605" i="46"/>
  <c r="C606" i="46"/>
  <c r="C607" i="46"/>
  <c r="C608" i="46"/>
  <c r="C609" i="46"/>
  <c r="C610" i="46"/>
  <c r="C611" i="46"/>
  <c r="C612" i="46"/>
  <c r="C613" i="46"/>
  <c r="C614" i="46"/>
  <c r="C615" i="46"/>
  <c r="C616" i="46"/>
  <c r="C617" i="46"/>
  <c r="C618" i="46"/>
  <c r="C619" i="46"/>
  <c r="C620" i="46"/>
  <c r="C621" i="46"/>
  <c r="C622" i="46"/>
  <c r="C623" i="46"/>
  <c r="C624" i="46"/>
  <c r="C625" i="46"/>
  <c r="C626" i="46"/>
  <c r="C627" i="46"/>
  <c r="C628" i="46"/>
  <c r="C629" i="46"/>
  <c r="C630" i="46"/>
  <c r="C631" i="46"/>
  <c r="C632" i="46"/>
  <c r="C633" i="46"/>
  <c r="C634" i="46"/>
  <c r="C635" i="46"/>
  <c r="C636" i="46"/>
  <c r="C637" i="46"/>
  <c r="C638" i="46"/>
  <c r="C639" i="46"/>
  <c r="C640" i="46"/>
  <c r="C641" i="46"/>
  <c r="C642" i="46"/>
  <c r="C643" i="46"/>
  <c r="C644" i="46"/>
  <c r="C645" i="46"/>
  <c r="C646" i="46"/>
  <c r="C647" i="46"/>
  <c r="C648" i="46"/>
  <c r="C649" i="46"/>
  <c r="C650" i="46"/>
  <c r="C651" i="46"/>
  <c r="C652" i="46"/>
  <c r="C653" i="46"/>
  <c r="C654" i="46"/>
  <c r="C655" i="46"/>
  <c r="C656" i="46"/>
  <c r="C657" i="46"/>
  <c r="C658" i="46"/>
  <c r="C659" i="46"/>
  <c r="C660" i="46"/>
  <c r="C661" i="46"/>
  <c r="C662" i="46"/>
  <c r="C663" i="46"/>
  <c r="C664" i="46"/>
  <c r="C665" i="46"/>
  <c r="C666" i="46"/>
  <c r="C667" i="46"/>
  <c r="C668" i="46"/>
  <c r="C669" i="46"/>
  <c r="C670" i="46"/>
  <c r="C671" i="46"/>
  <c r="C672" i="46"/>
  <c r="C673" i="46"/>
  <c r="C674" i="46"/>
  <c r="C675" i="46"/>
  <c r="C676" i="46"/>
  <c r="C677" i="46"/>
  <c r="C678" i="46"/>
  <c r="C679" i="46"/>
  <c r="C680" i="46"/>
  <c r="C681" i="46"/>
  <c r="C682" i="46"/>
  <c r="C683" i="46"/>
  <c r="C684" i="46"/>
  <c r="C685" i="46"/>
  <c r="C686" i="46"/>
  <c r="C687" i="46"/>
  <c r="C688" i="46"/>
  <c r="C689" i="46"/>
  <c r="C690" i="46"/>
  <c r="C691" i="46"/>
  <c r="C692" i="46"/>
  <c r="C693" i="46"/>
  <c r="C694" i="46"/>
  <c r="C695" i="46"/>
  <c r="C696" i="46"/>
  <c r="C697" i="46"/>
  <c r="C698" i="46"/>
  <c r="C699" i="46"/>
  <c r="C700" i="46"/>
  <c r="C701" i="46"/>
  <c r="C702" i="46"/>
  <c r="C703" i="46"/>
  <c r="C704" i="46"/>
  <c r="C705" i="46"/>
  <c r="C706" i="46"/>
  <c r="C707" i="46"/>
  <c r="C708" i="46"/>
  <c r="C709" i="46"/>
  <c r="C710" i="46"/>
  <c r="C711" i="46"/>
  <c r="C712" i="46"/>
  <c r="C713" i="46"/>
  <c r="C714" i="46"/>
  <c r="C715" i="46"/>
  <c r="C716" i="46"/>
  <c r="C717" i="46"/>
  <c r="C718" i="46"/>
  <c r="C719" i="46"/>
  <c r="C720" i="46"/>
  <c r="C721" i="46"/>
  <c r="C722" i="46"/>
  <c r="C723" i="46"/>
  <c r="C724" i="46"/>
  <c r="C725" i="46"/>
  <c r="C726" i="46"/>
  <c r="C727" i="46"/>
  <c r="C728" i="46"/>
  <c r="C729" i="46"/>
  <c r="C730" i="46"/>
  <c r="C731" i="46"/>
  <c r="C732" i="46"/>
  <c r="C733" i="46"/>
  <c r="C734" i="46"/>
  <c r="C735" i="46"/>
  <c r="C736" i="46"/>
  <c r="C737" i="46"/>
  <c r="C738" i="46"/>
  <c r="C739" i="46"/>
  <c r="C740" i="46"/>
  <c r="C741" i="46"/>
  <c r="C742" i="46"/>
  <c r="C743" i="46"/>
  <c r="C744" i="46"/>
  <c r="C745" i="46"/>
  <c r="C746" i="46"/>
  <c r="C747" i="46"/>
  <c r="C748" i="46"/>
  <c r="C749" i="46"/>
  <c r="C750" i="46"/>
  <c r="C751" i="46"/>
  <c r="C752" i="46"/>
  <c r="C753" i="46"/>
  <c r="C754" i="46"/>
  <c r="C755" i="46"/>
  <c r="C756" i="46"/>
  <c r="C757" i="46"/>
  <c r="C758" i="46"/>
  <c r="C759" i="46"/>
  <c r="C760" i="46"/>
  <c r="C761" i="46"/>
  <c r="C762" i="46"/>
  <c r="C763" i="46"/>
  <c r="C764" i="46"/>
  <c r="C765" i="46"/>
  <c r="C766" i="46"/>
  <c r="C767" i="46"/>
  <c r="C768" i="46"/>
  <c r="C769" i="46"/>
  <c r="C770" i="46"/>
  <c r="C771" i="46"/>
  <c r="C772" i="46"/>
  <c r="C773" i="46"/>
  <c r="C774" i="46"/>
  <c r="C775" i="46"/>
  <c r="C776" i="46"/>
  <c r="C777" i="46"/>
  <c r="C778" i="46"/>
  <c r="C779" i="46"/>
  <c r="C780" i="46"/>
  <c r="C781" i="46"/>
  <c r="C782" i="46"/>
  <c r="C783" i="46"/>
  <c r="C784" i="46"/>
  <c r="C785" i="46"/>
  <c r="C786" i="46"/>
  <c r="C787" i="46"/>
  <c r="C788" i="46"/>
  <c r="C789" i="46"/>
  <c r="C790" i="46"/>
  <c r="C791" i="46"/>
  <c r="C792" i="46"/>
  <c r="C793" i="46"/>
  <c r="C794" i="46"/>
  <c r="C795" i="46"/>
  <c r="C796" i="46"/>
  <c r="C797" i="46"/>
  <c r="C798" i="46"/>
  <c r="C799" i="46"/>
  <c r="C800" i="46"/>
  <c r="C801" i="46"/>
  <c r="C802" i="46"/>
  <c r="C803" i="46"/>
  <c r="C804" i="46"/>
  <c r="C805" i="46"/>
  <c r="C806" i="46"/>
  <c r="C807" i="46"/>
  <c r="C808" i="46"/>
  <c r="C809" i="46"/>
  <c r="C810" i="46"/>
  <c r="C811" i="46"/>
  <c r="C812" i="46"/>
  <c r="C813" i="46"/>
  <c r="C814" i="46"/>
  <c r="C815" i="46"/>
  <c r="C816" i="46"/>
  <c r="C817" i="46"/>
  <c r="C818" i="46"/>
  <c r="C819" i="46"/>
  <c r="C820" i="46"/>
  <c r="C821" i="46"/>
  <c r="C822" i="46"/>
  <c r="C823" i="46"/>
  <c r="C824" i="46"/>
  <c r="C825" i="46"/>
  <c r="C826" i="46"/>
  <c r="C827" i="46"/>
  <c r="C828" i="46"/>
  <c r="C829" i="46"/>
  <c r="C830" i="46"/>
  <c r="C831" i="46"/>
  <c r="C832" i="46"/>
  <c r="C833" i="46"/>
  <c r="C834" i="46"/>
  <c r="C835" i="46"/>
  <c r="C836" i="46"/>
  <c r="C837" i="46"/>
  <c r="C838" i="46"/>
  <c r="C839" i="46"/>
  <c r="C840" i="46"/>
  <c r="C841" i="46"/>
  <c r="C842" i="46"/>
  <c r="C843" i="46"/>
  <c r="C844" i="46"/>
  <c r="C845" i="46"/>
  <c r="C846" i="46"/>
  <c r="C847" i="46"/>
  <c r="C848" i="46"/>
  <c r="C849" i="46"/>
  <c r="C850" i="46"/>
  <c r="C851" i="46"/>
  <c r="C852" i="46"/>
  <c r="C853" i="46"/>
  <c r="C854" i="46"/>
  <c r="C855" i="46"/>
  <c r="C856" i="46"/>
  <c r="C857" i="46"/>
  <c r="C858" i="46"/>
  <c r="C859" i="46"/>
  <c r="C860" i="46"/>
  <c r="C861" i="46"/>
  <c r="C862" i="46"/>
  <c r="C863" i="46"/>
  <c r="C864" i="46"/>
  <c r="C865" i="46"/>
  <c r="C866" i="46"/>
  <c r="C867" i="46"/>
  <c r="C868" i="46"/>
  <c r="C869" i="46"/>
  <c r="C870" i="46"/>
  <c r="C871" i="46"/>
  <c r="C872" i="46"/>
  <c r="C873" i="46"/>
  <c r="C874" i="46"/>
  <c r="C875" i="46"/>
  <c r="C876" i="46"/>
  <c r="C877" i="46"/>
  <c r="C878" i="46"/>
  <c r="C879" i="46"/>
  <c r="C880" i="46"/>
  <c r="C881" i="46"/>
  <c r="C882" i="46"/>
  <c r="C883" i="46"/>
  <c r="C884" i="46"/>
  <c r="C885" i="46"/>
  <c r="C886" i="46"/>
  <c r="C887" i="46"/>
  <c r="C888" i="46"/>
  <c r="C889" i="46"/>
  <c r="C890" i="46"/>
  <c r="C891" i="46"/>
  <c r="C892" i="46"/>
  <c r="C893" i="46"/>
  <c r="C894" i="46"/>
  <c r="C895" i="46"/>
  <c r="C896" i="46"/>
  <c r="C897" i="46"/>
  <c r="C898" i="46"/>
  <c r="C899" i="46"/>
  <c r="C900" i="46"/>
  <c r="C901" i="46"/>
  <c r="C902" i="46"/>
  <c r="C903" i="46"/>
  <c r="C904" i="46"/>
  <c r="C905" i="46"/>
  <c r="C906" i="46"/>
  <c r="C907" i="46"/>
  <c r="C908" i="46"/>
  <c r="C909" i="46"/>
  <c r="C910" i="46"/>
  <c r="C911" i="46"/>
  <c r="C912" i="46"/>
  <c r="C913" i="46"/>
  <c r="C914" i="46"/>
  <c r="C915" i="46"/>
  <c r="C916" i="46"/>
  <c r="C917" i="46"/>
  <c r="C918" i="46"/>
  <c r="C919" i="46"/>
  <c r="C920" i="46"/>
  <c r="C921" i="46"/>
  <c r="C922" i="46"/>
  <c r="C923" i="46"/>
  <c r="C924" i="46"/>
  <c r="C925" i="46"/>
  <c r="C926" i="46"/>
  <c r="C927" i="46"/>
  <c r="C928" i="46"/>
  <c r="C929" i="46"/>
  <c r="C930" i="46"/>
  <c r="C931" i="46"/>
  <c r="C932" i="46"/>
  <c r="C933" i="46"/>
  <c r="C934" i="46"/>
  <c r="C935" i="46"/>
  <c r="C936" i="46"/>
  <c r="C937" i="46"/>
  <c r="C938" i="46"/>
  <c r="C939" i="46"/>
  <c r="C940" i="46"/>
  <c r="C941" i="46"/>
  <c r="C942" i="46"/>
  <c r="C943" i="46"/>
  <c r="C944" i="46"/>
  <c r="C945" i="46"/>
  <c r="C946" i="46"/>
  <c r="C947" i="46"/>
  <c r="C948" i="46"/>
  <c r="C949" i="46"/>
  <c r="C950" i="46"/>
  <c r="C951" i="46"/>
  <c r="C952" i="46"/>
  <c r="C953" i="46"/>
  <c r="C954" i="46"/>
  <c r="C955" i="46"/>
  <c r="C956" i="46"/>
  <c r="C957" i="46"/>
  <c r="C958" i="46"/>
  <c r="C959" i="46"/>
  <c r="C960" i="46"/>
  <c r="C961" i="46"/>
  <c r="C962" i="46"/>
  <c r="C963" i="46"/>
  <c r="C964" i="46"/>
  <c r="C965" i="46"/>
  <c r="C966" i="46"/>
  <c r="C967" i="46"/>
  <c r="C968" i="46"/>
  <c r="C969" i="46"/>
  <c r="C970" i="46"/>
  <c r="C971" i="46"/>
  <c r="C972" i="46"/>
  <c r="C973" i="46"/>
  <c r="C974" i="46"/>
  <c r="C975" i="46"/>
  <c r="C976" i="46"/>
  <c r="C977" i="46"/>
  <c r="C978" i="46"/>
  <c r="C979" i="46"/>
  <c r="C980" i="46"/>
  <c r="C981" i="46"/>
  <c r="C982" i="46"/>
  <c r="C983" i="46"/>
  <c r="C984" i="46"/>
  <c r="C985" i="46"/>
  <c r="C986" i="46"/>
  <c r="C987" i="46"/>
  <c r="C988" i="46"/>
  <c r="C989" i="46"/>
  <c r="C990" i="46"/>
  <c r="C991" i="46"/>
  <c r="C992" i="46"/>
  <c r="C993" i="46"/>
  <c r="C994" i="46"/>
  <c r="C995" i="46"/>
  <c r="C996" i="46"/>
  <c r="C997" i="46"/>
  <c r="C998" i="46"/>
  <c r="C999" i="46"/>
  <c r="C1000" i="46"/>
  <c r="C1001" i="46"/>
  <c r="C2" i="46"/>
  <c r="C14" i="4"/>
  <c r="F14" i="4" s="1"/>
  <c r="D14" i="4"/>
  <c r="E14" i="4"/>
  <c r="F6" i="4"/>
  <c r="F7" i="4"/>
  <c r="F8" i="4"/>
  <c r="F9" i="4"/>
  <c r="F10" i="4"/>
  <c r="F11" i="4"/>
  <c r="F12" i="4"/>
  <c r="F13" i="4"/>
  <c r="J2" i="27"/>
  <c r="I2" i="27"/>
  <c r="H2" i="27"/>
  <c r="J4" i="21" l="1"/>
  <c r="J5" i="21" s="1"/>
  <c r="E16" i="22"/>
  <c r="C17" i="41"/>
  <c r="F25" i="36"/>
  <c r="E25" i="36"/>
  <c r="D25" i="36"/>
  <c r="C25" i="36"/>
  <c r="B25" i="36"/>
  <c r="F5" i="35"/>
  <c r="B3" i="35"/>
  <c r="B4" i="35" s="1"/>
  <c r="B5" i="35" s="1"/>
  <c r="B6" i="35" s="1"/>
  <c r="B7" i="35" s="1"/>
  <c r="B8" i="35" s="1"/>
  <c r="B9" i="35" s="1"/>
  <c r="B10" i="35" s="1"/>
  <c r="B11" i="35" s="1"/>
  <c r="B2" i="35"/>
  <c r="C2" i="35" s="1"/>
  <c r="C492" i="33"/>
  <c r="C491" i="33"/>
  <c r="C490" i="33"/>
  <c r="C489" i="33"/>
  <c r="C488" i="33"/>
  <c r="C487" i="33"/>
  <c r="C486" i="33"/>
  <c r="C485" i="33"/>
  <c r="C484" i="33"/>
  <c r="C483" i="33"/>
  <c r="C482" i="33"/>
  <c r="C481" i="33"/>
  <c r="C480" i="33"/>
  <c r="C479" i="33"/>
  <c r="C478" i="33"/>
  <c r="C477" i="33"/>
  <c r="C476" i="33"/>
  <c r="C475" i="33"/>
  <c r="C474" i="33"/>
  <c r="C473" i="33"/>
  <c r="C472" i="33"/>
  <c r="C471" i="33"/>
  <c r="C470" i="33"/>
  <c r="C469" i="33"/>
  <c r="C468" i="33"/>
  <c r="C467" i="33"/>
  <c r="C466" i="33"/>
  <c r="C465" i="33"/>
  <c r="C464" i="33"/>
  <c r="C463" i="33"/>
  <c r="C462" i="33"/>
  <c r="C461" i="33"/>
  <c r="C460" i="33"/>
  <c r="C459" i="33"/>
  <c r="C458" i="33"/>
  <c r="C457" i="33"/>
  <c r="C456" i="33"/>
  <c r="C455" i="33"/>
  <c r="C454" i="33"/>
  <c r="C453" i="33"/>
  <c r="C452" i="33"/>
  <c r="C451" i="33"/>
  <c r="C450" i="33"/>
  <c r="C449" i="33"/>
  <c r="C448" i="33"/>
  <c r="C447" i="33"/>
  <c r="C446" i="33"/>
  <c r="C445" i="33"/>
  <c r="C444" i="33"/>
  <c r="C443" i="33"/>
  <c r="C442" i="33"/>
  <c r="C441" i="33"/>
  <c r="C440" i="33"/>
  <c r="C439" i="33"/>
  <c r="C438" i="33"/>
  <c r="C437" i="33"/>
  <c r="C436" i="33"/>
  <c r="C435" i="33"/>
  <c r="C434" i="33"/>
  <c r="C433" i="33"/>
  <c r="C432" i="33"/>
  <c r="C431" i="33"/>
  <c r="C430" i="33"/>
  <c r="C429" i="33"/>
  <c r="C428" i="33"/>
  <c r="C427" i="33"/>
  <c r="C426" i="33"/>
  <c r="C425" i="33"/>
  <c r="C424" i="33"/>
  <c r="C423" i="33"/>
  <c r="C422" i="33"/>
  <c r="C421" i="33"/>
  <c r="C420" i="33"/>
  <c r="C419" i="33"/>
  <c r="C418" i="33"/>
  <c r="C417" i="33"/>
  <c r="C416" i="33"/>
  <c r="C415" i="33"/>
  <c r="C414" i="33"/>
  <c r="C413" i="33"/>
  <c r="C412" i="33"/>
  <c r="C411" i="33"/>
  <c r="C410" i="33"/>
  <c r="C409" i="33"/>
  <c r="C408" i="33"/>
  <c r="C407" i="33"/>
  <c r="C406" i="33"/>
  <c r="C405" i="33"/>
  <c r="C404" i="33"/>
  <c r="C403" i="33"/>
  <c r="C402" i="33"/>
  <c r="C401" i="33"/>
  <c r="C400" i="33"/>
  <c r="C399" i="33"/>
  <c r="C398" i="33"/>
  <c r="C397" i="33"/>
  <c r="C396" i="33"/>
  <c r="C395" i="33"/>
  <c r="C394" i="33"/>
  <c r="C393" i="33"/>
  <c r="C392" i="33"/>
  <c r="C391" i="33"/>
  <c r="C390" i="33"/>
  <c r="C389" i="33"/>
  <c r="C388" i="33"/>
  <c r="C387" i="33"/>
  <c r="C386" i="33"/>
  <c r="C385" i="33"/>
  <c r="C384" i="33"/>
  <c r="C383" i="33"/>
  <c r="C382" i="33"/>
  <c r="C381" i="33"/>
  <c r="C380" i="33"/>
  <c r="C379" i="33"/>
  <c r="C378" i="33"/>
  <c r="C377" i="33"/>
  <c r="C376" i="33"/>
  <c r="C375" i="33"/>
  <c r="C374" i="33"/>
  <c r="C373" i="33"/>
  <c r="C372" i="33"/>
  <c r="C371" i="33"/>
  <c r="C370" i="33"/>
  <c r="C369" i="33"/>
  <c r="C368" i="33"/>
  <c r="C367" i="33"/>
  <c r="C366" i="33"/>
  <c r="C365" i="33"/>
  <c r="C364" i="33"/>
  <c r="C363" i="33"/>
  <c r="C362" i="33"/>
  <c r="C361" i="33"/>
  <c r="C360" i="33"/>
  <c r="C359" i="33"/>
  <c r="C358" i="33"/>
  <c r="C357" i="33"/>
  <c r="C356" i="33"/>
  <c r="C355" i="33"/>
  <c r="C354" i="33"/>
  <c r="C353" i="33"/>
  <c r="C352" i="33"/>
  <c r="C351" i="33"/>
  <c r="C350" i="33"/>
  <c r="C349" i="33"/>
  <c r="C348" i="33"/>
  <c r="C347" i="33"/>
  <c r="C346" i="33"/>
  <c r="C345" i="33"/>
  <c r="C344" i="33"/>
  <c r="C343" i="33"/>
  <c r="C342" i="33"/>
  <c r="C341" i="33"/>
  <c r="C340" i="33"/>
  <c r="C339" i="33"/>
  <c r="C338" i="33"/>
  <c r="C337" i="33"/>
  <c r="C336" i="33"/>
  <c r="C335" i="33"/>
  <c r="C334" i="33"/>
  <c r="C333" i="33"/>
  <c r="C332" i="33"/>
  <c r="C331" i="33"/>
  <c r="C330" i="33"/>
  <c r="C329" i="33"/>
  <c r="C328" i="33"/>
  <c r="C327" i="33"/>
  <c r="C326" i="33"/>
  <c r="C325" i="33"/>
  <c r="C324" i="33"/>
  <c r="C323" i="33"/>
  <c r="C322" i="33"/>
  <c r="C321" i="33"/>
  <c r="C320" i="33"/>
  <c r="C319" i="33"/>
  <c r="C318" i="33"/>
  <c r="C317" i="33"/>
  <c r="C316" i="33"/>
  <c r="C315" i="33"/>
  <c r="C314" i="33"/>
  <c r="C313" i="33"/>
  <c r="C312" i="33"/>
  <c r="C311" i="33"/>
  <c r="C310" i="33"/>
  <c r="C309" i="33"/>
  <c r="C308" i="33"/>
  <c r="C307" i="33"/>
  <c r="C306" i="33"/>
  <c r="C305" i="33"/>
  <c r="C304" i="33"/>
  <c r="C303" i="33"/>
  <c r="C302" i="33"/>
  <c r="C301" i="33"/>
  <c r="C300" i="33"/>
  <c r="C299" i="33"/>
  <c r="C298" i="33"/>
  <c r="C297" i="33"/>
  <c r="C296" i="33"/>
  <c r="C295" i="33"/>
  <c r="C294" i="33"/>
  <c r="C293" i="33"/>
  <c r="C292" i="33"/>
  <c r="C291" i="33"/>
  <c r="C290" i="33"/>
  <c r="C289" i="33"/>
  <c r="C288" i="33"/>
  <c r="C287" i="33"/>
  <c r="C286" i="33"/>
  <c r="C285" i="33"/>
  <c r="C284" i="33"/>
  <c r="C283" i="33"/>
  <c r="C282" i="33"/>
  <c r="C281" i="33"/>
  <c r="C280" i="33"/>
  <c r="C279" i="33"/>
  <c r="C278" i="33"/>
  <c r="C277" i="33"/>
  <c r="C276" i="33"/>
  <c r="C275" i="33"/>
  <c r="C274" i="33"/>
  <c r="C273" i="33"/>
  <c r="C272" i="33"/>
  <c r="C271" i="33"/>
  <c r="C270" i="33"/>
  <c r="C269" i="33"/>
  <c r="C268" i="33"/>
  <c r="C267" i="33"/>
  <c r="C266" i="33"/>
  <c r="C265" i="33"/>
  <c r="C264" i="33"/>
  <c r="C263" i="33"/>
  <c r="C262" i="33"/>
  <c r="C261" i="33"/>
  <c r="C260" i="33"/>
  <c r="C259" i="33"/>
  <c r="C258" i="33"/>
  <c r="C257" i="33"/>
  <c r="C256" i="33"/>
  <c r="C255" i="33"/>
  <c r="C254" i="33"/>
  <c r="C253" i="33"/>
  <c r="C252" i="33"/>
  <c r="C251" i="33"/>
  <c r="C250" i="33"/>
  <c r="C249" i="33"/>
  <c r="C248" i="33"/>
  <c r="C247" i="33"/>
  <c r="C246" i="33"/>
  <c r="C245" i="33"/>
  <c r="C244" i="33"/>
  <c r="C243" i="33"/>
  <c r="C242" i="33"/>
  <c r="C241" i="33"/>
  <c r="C240" i="33"/>
  <c r="C239" i="33"/>
  <c r="C238" i="33"/>
  <c r="C237" i="33"/>
  <c r="C236" i="33"/>
  <c r="C235" i="33"/>
  <c r="C234" i="33"/>
  <c r="C233" i="33"/>
  <c r="C232" i="33"/>
  <c r="C231" i="33"/>
  <c r="C230" i="33"/>
  <c r="C229" i="33"/>
  <c r="C228" i="33"/>
  <c r="C227" i="33"/>
  <c r="C226" i="33"/>
  <c r="C225" i="33"/>
  <c r="C224" i="33"/>
  <c r="C223" i="33"/>
  <c r="C222" i="33"/>
  <c r="C221" i="33"/>
  <c r="C220" i="33"/>
  <c r="C219" i="33"/>
  <c r="C218" i="33"/>
  <c r="C217" i="33"/>
  <c r="C216" i="33"/>
  <c r="C215" i="33"/>
  <c r="C214" i="33"/>
  <c r="C213" i="33"/>
  <c r="C212" i="33"/>
  <c r="C211" i="33"/>
  <c r="C210" i="33"/>
  <c r="C209" i="33"/>
  <c r="C208" i="33"/>
  <c r="C207" i="33"/>
  <c r="C206" i="33"/>
  <c r="C205" i="33"/>
  <c r="C204" i="33"/>
  <c r="C203" i="33"/>
  <c r="C202" i="33"/>
  <c r="C201" i="33"/>
  <c r="C200" i="33"/>
  <c r="C199" i="33"/>
  <c r="C198" i="33"/>
  <c r="C197" i="33"/>
  <c r="C196" i="33"/>
  <c r="C195" i="33"/>
  <c r="C194" i="33"/>
  <c r="C193" i="33"/>
  <c r="C192" i="33"/>
  <c r="C191" i="33"/>
  <c r="C190" i="33"/>
  <c r="C189" i="33"/>
  <c r="C188" i="33"/>
  <c r="C187" i="33"/>
  <c r="C186" i="33"/>
  <c r="C185" i="33"/>
  <c r="C184" i="33"/>
  <c r="C183" i="33"/>
  <c r="C182" i="33"/>
  <c r="C181" i="33"/>
  <c r="C180" i="33"/>
  <c r="C179" i="33"/>
  <c r="C178" i="33"/>
  <c r="C177" i="33"/>
  <c r="C176" i="33"/>
  <c r="C175" i="33"/>
  <c r="C174" i="33"/>
  <c r="C173" i="33"/>
  <c r="C172" i="33"/>
  <c r="C171" i="33"/>
  <c r="C170" i="33"/>
  <c r="C169" i="33"/>
  <c r="C168" i="33"/>
  <c r="C167" i="33"/>
  <c r="C166" i="33"/>
  <c r="C165" i="33"/>
  <c r="C164" i="33"/>
  <c r="C163" i="33"/>
  <c r="C162" i="33"/>
  <c r="C161" i="33"/>
  <c r="C160" i="33"/>
  <c r="C159" i="33"/>
  <c r="C158" i="33"/>
  <c r="C157" i="33"/>
  <c r="C156" i="33"/>
  <c r="C155" i="33"/>
  <c r="C154" i="33"/>
  <c r="C153" i="33"/>
  <c r="C152" i="33"/>
  <c r="C151" i="33"/>
  <c r="C150" i="33"/>
  <c r="C149" i="33"/>
  <c r="C148" i="33"/>
  <c r="C147" i="33"/>
  <c r="C146" i="33"/>
  <c r="C145" i="33"/>
  <c r="C144" i="33"/>
  <c r="C143" i="33"/>
  <c r="C142" i="33"/>
  <c r="C141" i="33"/>
  <c r="C140" i="33"/>
  <c r="C139" i="33"/>
  <c r="C138" i="33"/>
  <c r="C137" i="33"/>
  <c r="C136" i="33"/>
  <c r="C135" i="33"/>
  <c r="C134" i="33"/>
  <c r="C133" i="33"/>
  <c r="C132" i="33"/>
  <c r="C131" i="33"/>
  <c r="C130" i="33"/>
  <c r="C129" i="33"/>
  <c r="C128" i="33"/>
  <c r="C127" i="33"/>
  <c r="C126" i="33"/>
  <c r="C125" i="33"/>
  <c r="C124" i="33"/>
  <c r="C123" i="33"/>
  <c r="C122" i="33"/>
  <c r="C121" i="33"/>
  <c r="C120" i="33"/>
  <c r="C119" i="33"/>
  <c r="C118" i="33"/>
  <c r="C117" i="33"/>
  <c r="C116" i="33"/>
  <c r="C115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C4" i="33"/>
  <c r="C3" i="33"/>
  <c r="C2" i="33"/>
  <c r="C3" i="32"/>
  <c r="C4" i="32"/>
  <c r="C5" i="32"/>
  <c r="C6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3" i="35" l="1"/>
  <c r="C4" i="35" s="1"/>
  <c r="C5" i="35" s="1"/>
  <c r="C6" i="35" s="1"/>
  <c r="C7" i="35" s="1"/>
  <c r="C8" i="35" s="1"/>
  <c r="C9" i="35" s="1"/>
  <c r="C10" i="35" s="1"/>
  <c r="C11" i="35" s="1"/>
  <c r="D2" i="35"/>
  <c r="D3" i="35" l="1"/>
  <c r="D4" i="35" s="1"/>
  <c r="D5" i="35" s="1"/>
  <c r="D6" i="35" s="1"/>
  <c r="D7" i="35" s="1"/>
  <c r="D8" i="35" s="1"/>
  <c r="D9" i="35" s="1"/>
  <c r="D10" i="35" s="1"/>
  <c r="D11" i="35" s="1"/>
  <c r="E2" i="35"/>
  <c r="E3" i="35" l="1"/>
  <c r="E4" i="35" s="1"/>
  <c r="E5" i="35" s="1"/>
  <c r="E6" i="35" s="1"/>
  <c r="E7" i="35" s="1"/>
  <c r="E8" i="35" s="1"/>
  <c r="E9" i="35" s="1"/>
  <c r="E10" i="35" s="1"/>
  <c r="E11" i="35" s="1"/>
  <c r="F2" i="35"/>
  <c r="F3" i="35" l="1"/>
  <c r="F4" i="35" s="1"/>
  <c r="F6" i="35" s="1"/>
  <c r="F7" i="35" s="1"/>
  <c r="F8" i="35" s="1"/>
  <c r="F9" i="35" s="1"/>
  <c r="F10" i="35" s="1"/>
  <c r="F11" i="35" s="1"/>
  <c r="G2" i="35"/>
  <c r="H2" i="35" l="1"/>
  <c r="G3" i="35"/>
  <c r="G4" i="35" s="1"/>
  <c r="G5" i="35" s="1"/>
  <c r="G6" i="35" s="1"/>
  <c r="G7" i="35" s="1"/>
  <c r="G8" i="35" s="1"/>
  <c r="G9" i="35" s="1"/>
  <c r="G10" i="35" s="1"/>
  <c r="G11" i="35" s="1"/>
  <c r="H3" i="35" l="1"/>
  <c r="H4" i="35" s="1"/>
  <c r="H5" i="35" s="1"/>
  <c r="H6" i="35" s="1"/>
  <c r="H7" i="35" s="1"/>
  <c r="H8" i="35" s="1"/>
  <c r="H9" i="35" s="1"/>
  <c r="H10" i="35" s="1"/>
  <c r="H11" i="35" s="1"/>
  <c r="I2" i="35"/>
  <c r="I3" i="35" l="1"/>
  <c r="I4" i="35" s="1"/>
  <c r="I5" i="35" s="1"/>
  <c r="I6" i="35" s="1"/>
  <c r="I7" i="35" s="1"/>
  <c r="I8" i="35" s="1"/>
  <c r="I9" i="35" s="1"/>
  <c r="I10" i="35" s="1"/>
  <c r="I11" i="35" s="1"/>
  <c r="J2" i="35"/>
  <c r="K2" i="35" l="1"/>
  <c r="J3" i="35"/>
  <c r="J4" i="35" s="1"/>
  <c r="J5" i="35" s="1"/>
  <c r="J6" i="35" s="1"/>
  <c r="J7" i="35" s="1"/>
  <c r="J8" i="35" s="1"/>
  <c r="J9" i="35" s="1"/>
  <c r="J10" i="35" s="1"/>
  <c r="J11" i="35" s="1"/>
  <c r="K3" i="35" l="1"/>
  <c r="K4" i="35" s="1"/>
  <c r="K5" i="35" s="1"/>
  <c r="K6" i="35" s="1"/>
  <c r="K7" i="35" s="1"/>
  <c r="K8" i="35" s="1"/>
  <c r="K9" i="35" s="1"/>
  <c r="K10" i="35" s="1"/>
  <c r="K11" i="35" s="1"/>
  <c r="AQ8" i="28" l="1"/>
  <c r="AP8" i="28"/>
  <c r="AO8" i="28"/>
  <c r="AQ8" i="27"/>
  <c r="AP8" i="27"/>
  <c r="AO8" i="27"/>
  <c r="C20" i="22" l="1"/>
  <c r="F7" i="22"/>
  <c r="C20" i="21"/>
  <c r="E16" i="21"/>
  <c r="E20" i="21" s="1"/>
  <c r="F7" i="21"/>
  <c r="K4" i="21" s="1"/>
  <c r="E20" i="22" l="1"/>
  <c r="P8" i="22"/>
  <c r="J6" i="21"/>
  <c r="R8" i="21"/>
  <c r="L4" i="21"/>
  <c r="M4" i="21" l="1"/>
  <c r="K5" i="21" s="1"/>
  <c r="L5" i="21"/>
  <c r="J7" i="21"/>
  <c r="L6" i="21"/>
  <c r="M5" i="21" l="1"/>
  <c r="K6" i="21" s="1"/>
  <c r="M6" i="21" s="1"/>
  <c r="K7" i="21" s="1"/>
  <c r="L7" i="21"/>
  <c r="J8" i="21"/>
  <c r="M7" i="21" l="1"/>
  <c r="K8" i="21" s="1"/>
  <c r="J9" i="21"/>
  <c r="L8" i="21"/>
  <c r="C3" i="20"/>
  <c r="C4" i="20"/>
  <c r="C5" i="20"/>
  <c r="C6" i="20"/>
  <c r="C7" i="20"/>
  <c r="C8" i="20"/>
  <c r="C9" i="20"/>
  <c r="C10" i="20"/>
  <c r="C2" i="20"/>
  <c r="E6" i="15"/>
  <c r="C12" i="15"/>
  <c r="E8" i="15"/>
  <c r="E11" i="15"/>
  <c r="D11" i="19"/>
  <c r="C11" i="19"/>
  <c r="B11" i="19"/>
  <c r="E10" i="19"/>
  <c r="E9" i="19"/>
  <c r="E8" i="19"/>
  <c r="E7" i="19"/>
  <c r="E6" i="19"/>
  <c r="E5" i="19"/>
  <c r="E4" i="19"/>
  <c r="E3" i="19"/>
  <c r="E2" i="19"/>
  <c r="D11" i="16"/>
  <c r="C11" i="16"/>
  <c r="B11" i="16"/>
  <c r="E11" i="16" s="1"/>
  <c r="E10" i="16"/>
  <c r="E9" i="16"/>
  <c r="E8" i="16"/>
  <c r="E7" i="16"/>
  <c r="E6" i="16"/>
  <c r="E5" i="16"/>
  <c r="E4" i="16"/>
  <c r="E3" i="16"/>
  <c r="E2" i="16"/>
  <c r="E10" i="15"/>
  <c r="E9" i="15"/>
  <c r="E7" i="15"/>
  <c r="E5" i="15"/>
  <c r="E4" i="15"/>
  <c r="E11" i="19" l="1"/>
  <c r="M8" i="21"/>
  <c r="K9" i="21" s="1"/>
  <c r="L9" i="21"/>
  <c r="J10" i="21"/>
  <c r="D12" i="15"/>
  <c r="B12" i="15"/>
  <c r="E12" i="15" s="1"/>
  <c r="E3" i="15"/>
  <c r="M9" i="21" l="1"/>
  <c r="K10" i="21" s="1"/>
  <c r="J11" i="21"/>
  <c r="L10" i="21"/>
  <c r="K12" i="11"/>
  <c r="L12" i="11" s="1"/>
  <c r="M12" i="11" s="1"/>
  <c r="K11" i="11"/>
  <c r="L11" i="11" s="1"/>
  <c r="M11" i="11" s="1"/>
  <c r="K10" i="11"/>
  <c r="L10" i="11" s="1"/>
  <c r="M10" i="11" s="1"/>
  <c r="K9" i="11"/>
  <c r="L9" i="11" s="1"/>
  <c r="M9" i="11" s="1"/>
  <c r="K8" i="11"/>
  <c r="L8" i="11" s="1"/>
  <c r="M8" i="11" s="1"/>
  <c r="K7" i="11"/>
  <c r="L7" i="11" s="1"/>
  <c r="M7" i="11" s="1"/>
  <c r="K6" i="11"/>
  <c r="L6" i="11" s="1"/>
  <c r="M6" i="11" s="1"/>
  <c r="K5" i="11"/>
  <c r="L5" i="11" s="1"/>
  <c r="M5" i="11" s="1"/>
  <c r="K4" i="11"/>
  <c r="L4" i="11" s="1"/>
  <c r="M4" i="11" s="1"/>
  <c r="K3" i="11"/>
  <c r="L3" i="11" s="1"/>
  <c r="M3" i="11" s="1"/>
  <c r="K2" i="11"/>
  <c r="L2" i="11" s="1"/>
  <c r="M2" i="11" s="1"/>
  <c r="M10" i="21" l="1"/>
  <c r="K11" i="21" s="1"/>
  <c r="L11" i="21"/>
  <c r="J12" i="21"/>
  <c r="F14" i="2"/>
  <c r="G12" i="2" s="1"/>
  <c r="D14" i="2"/>
  <c r="E9" i="2" s="1"/>
  <c r="M11" i="21" l="1"/>
  <c r="K12" i="21" s="1"/>
  <c r="L12" i="21"/>
  <c r="J13" i="21"/>
  <c r="E5" i="2"/>
  <c r="E11" i="2"/>
  <c r="G13" i="2"/>
  <c r="G9" i="2"/>
  <c r="E6" i="2"/>
  <c r="E4" i="2"/>
  <c r="E8" i="2"/>
  <c r="E10" i="2"/>
  <c r="E12" i="2"/>
  <c r="E7" i="2"/>
  <c r="E13" i="2"/>
  <c r="G7" i="2"/>
  <c r="G5" i="2"/>
  <c r="G11" i="2"/>
  <c r="G6" i="2"/>
  <c r="G4" i="2"/>
  <c r="G8" i="2"/>
  <c r="G10" i="2"/>
  <c r="M12" i="21" l="1"/>
  <c r="K13" i="21" s="1"/>
  <c r="L13" i="21"/>
  <c r="J14" i="21"/>
  <c r="M13" i="21" l="1"/>
  <c r="K14" i="21" s="1"/>
  <c r="L14" i="21"/>
  <c r="J15" i="21"/>
  <c r="M14" i="21" l="1"/>
  <c r="K15" i="21" s="1"/>
  <c r="L15" i="21"/>
  <c r="J16" i="21"/>
  <c r="M15" i="21" l="1"/>
  <c r="K16" i="21" s="1"/>
  <c r="J17" i="21"/>
  <c r="L16" i="21"/>
  <c r="M16" i="21" l="1"/>
  <c r="K17" i="21" s="1"/>
  <c r="L17" i="21"/>
  <c r="J18" i="21"/>
  <c r="M17" i="21" l="1"/>
  <c r="K18" i="21" s="1"/>
  <c r="J19" i="21"/>
  <c r="L18" i="21"/>
  <c r="M18" i="21" l="1"/>
  <c r="K19" i="21" s="1"/>
  <c r="J20" i="21"/>
  <c r="L19" i="21"/>
  <c r="M19" i="21" l="1"/>
  <c r="K20" i="21" s="1"/>
  <c r="L20" i="21"/>
  <c r="J21" i="21"/>
  <c r="M20" i="21" l="1"/>
  <c r="K21" i="21" s="1"/>
  <c r="J22" i="21"/>
  <c r="L21" i="21"/>
  <c r="M21" i="21" l="1"/>
  <c r="K22" i="21" s="1"/>
  <c r="L22" i="21"/>
  <c r="J23" i="21"/>
  <c r="M22" i="21" l="1"/>
  <c r="K23" i="21" s="1"/>
  <c r="J24" i="21"/>
  <c r="L23" i="21"/>
  <c r="M23" i="21" l="1"/>
  <c r="K24" i="21" s="1"/>
  <c r="L24" i="21"/>
  <c r="J25" i="21"/>
  <c r="M24" i="21" l="1"/>
  <c r="K25" i="21" s="1"/>
  <c r="J26" i="21"/>
  <c r="L25" i="21"/>
  <c r="M25" i="21" l="1"/>
  <c r="K26" i="21" s="1"/>
  <c r="L26" i="21"/>
  <c r="J27" i="21"/>
  <c r="M26" i="21" l="1"/>
  <c r="K27" i="21" s="1"/>
  <c r="J28" i="21"/>
  <c r="L27" i="21"/>
  <c r="M27" i="21" l="1"/>
  <c r="K28" i="21" s="1"/>
  <c r="L28" i="21"/>
  <c r="J29" i="21"/>
  <c r="M28" i="21" l="1"/>
  <c r="K29" i="21" s="1"/>
  <c r="J30" i="21"/>
  <c r="L29" i="21"/>
  <c r="M29" i="21" l="1"/>
  <c r="K30" i="21" s="1"/>
  <c r="L30" i="21"/>
  <c r="J31" i="21"/>
  <c r="M30" i="21" l="1"/>
  <c r="K31" i="21" s="1"/>
  <c r="J32" i="21"/>
  <c r="L31" i="21"/>
  <c r="M31" i="21" l="1"/>
  <c r="K32" i="21" s="1"/>
  <c r="L32" i="21"/>
  <c r="J33" i="21"/>
  <c r="M32" i="21" l="1"/>
  <c r="K33" i="21" s="1"/>
  <c r="J34" i="21"/>
  <c r="L33" i="21"/>
  <c r="M33" i="21" l="1"/>
  <c r="K34" i="21" s="1"/>
  <c r="L34" i="21"/>
  <c r="J35" i="21"/>
  <c r="M34" i="21" l="1"/>
  <c r="K35" i="21" s="1"/>
  <c r="J36" i="21"/>
  <c r="L35" i="21"/>
  <c r="M35" i="21" l="1"/>
  <c r="K36" i="21" s="1"/>
  <c r="L36" i="21"/>
  <c r="J37" i="21"/>
  <c r="M36" i="21" l="1"/>
  <c r="K37" i="21" s="1"/>
  <c r="J38" i="21"/>
  <c r="L37" i="21"/>
  <c r="M37" i="21" l="1"/>
  <c r="K38" i="21" s="1"/>
  <c r="L38" i="21"/>
  <c r="J39" i="21"/>
  <c r="M38" i="21" l="1"/>
  <c r="K39" i="21" s="1"/>
  <c r="J40" i="21"/>
  <c r="L39" i="21"/>
  <c r="M39" i="21" l="1"/>
  <c r="K40" i="21" s="1"/>
  <c r="L40" i="21"/>
  <c r="J41" i="21"/>
  <c r="M40" i="21" l="1"/>
  <c r="J42" i="21"/>
  <c r="L41" i="21"/>
  <c r="K41" i="21"/>
  <c r="M41" i="21" l="1"/>
  <c r="K42" i="21" s="1"/>
  <c r="L42" i="21"/>
  <c r="J43" i="21"/>
  <c r="M42" i="21" l="1"/>
  <c r="K43" i="21" s="1"/>
  <c r="J44" i="21"/>
  <c r="L43" i="21"/>
  <c r="M43" i="21" l="1"/>
  <c r="L44" i="21"/>
  <c r="K44" i="21"/>
  <c r="J45" i="21"/>
  <c r="M44" i="21" l="1"/>
  <c r="K45" i="21" s="1"/>
  <c r="J46" i="21"/>
  <c r="L45" i="21"/>
  <c r="M45" i="21" l="1"/>
  <c r="K46" i="21" s="1"/>
  <c r="L46" i="21"/>
  <c r="J47" i="21"/>
  <c r="M46" i="21" l="1"/>
  <c r="K47" i="21" s="1"/>
  <c r="J48" i="21"/>
  <c r="L47" i="21"/>
  <c r="M47" i="21" l="1"/>
  <c r="K48" i="21" s="1"/>
  <c r="L48" i="21"/>
  <c r="J49" i="21"/>
  <c r="M48" i="21" l="1"/>
  <c r="K49" i="21" s="1"/>
  <c r="J50" i="21"/>
  <c r="L49" i="21"/>
  <c r="M49" i="21" l="1"/>
  <c r="L50" i="21"/>
  <c r="K50" i="21"/>
  <c r="J51" i="21"/>
  <c r="M50" i="21" l="1"/>
  <c r="K51" i="21" s="1"/>
  <c r="J52" i="21"/>
  <c r="L51" i="21"/>
  <c r="M51" i="21" l="1"/>
  <c r="L52" i="21"/>
  <c r="K52" i="21"/>
  <c r="J53" i="21"/>
  <c r="M52" i="21" l="1"/>
  <c r="K53" i="21" s="1"/>
  <c r="J54" i="21"/>
  <c r="L53" i="21"/>
  <c r="M53" i="21" l="1"/>
  <c r="K54" i="21" s="1"/>
  <c r="L54" i="21"/>
  <c r="J55" i="21"/>
  <c r="M54" i="21" l="1"/>
  <c r="K55" i="21" s="1"/>
  <c r="J56" i="21"/>
  <c r="L55" i="21"/>
  <c r="M55" i="21" l="1"/>
  <c r="K56" i="21" s="1"/>
  <c r="L56" i="21"/>
  <c r="J57" i="21"/>
  <c r="M56" i="21" l="1"/>
  <c r="K57" i="21" s="1"/>
  <c r="J58" i="21"/>
  <c r="L57" i="21"/>
  <c r="M57" i="21" l="1"/>
  <c r="K58" i="21" s="1"/>
  <c r="L58" i="21"/>
  <c r="J59" i="21"/>
  <c r="M58" i="21" l="1"/>
  <c r="J60" i="21"/>
  <c r="L59" i="21"/>
  <c r="K59" i="21"/>
  <c r="M59" i="21" s="1"/>
  <c r="L60" i="21" l="1"/>
  <c r="K60" i="21"/>
  <c r="J61" i="21"/>
  <c r="M60" i="21" l="1"/>
  <c r="K61" i="21" s="1"/>
  <c r="J62" i="21"/>
  <c r="L61" i="21"/>
  <c r="M61" i="21" l="1"/>
  <c r="L62" i="21"/>
  <c r="K62" i="21"/>
  <c r="J63" i="21"/>
  <c r="M62" i="21" l="1"/>
  <c r="K63" i="21" s="1"/>
  <c r="J64" i="21"/>
  <c r="L63" i="21"/>
  <c r="M63" i="21" l="1"/>
  <c r="L64" i="21"/>
  <c r="K64" i="21"/>
  <c r="J65" i="21"/>
  <c r="M64" i="21" l="1"/>
  <c r="J66" i="21"/>
  <c r="K65" i="21"/>
  <c r="L65" i="21"/>
  <c r="M65" i="21" l="1"/>
  <c r="K66" i="21" s="1"/>
  <c r="L66" i="21"/>
  <c r="J67" i="21"/>
  <c r="M66" i="21" l="1"/>
  <c r="K67" i="21" s="1"/>
  <c r="J68" i="21"/>
  <c r="L67" i="21"/>
  <c r="M67" i="21" l="1"/>
  <c r="K68" i="21" s="1"/>
  <c r="L68" i="21"/>
  <c r="J69" i="21"/>
  <c r="M68" i="21" l="1"/>
  <c r="K69" i="21" s="1"/>
  <c r="J70" i="21"/>
  <c r="L69" i="21"/>
  <c r="M69" i="21" l="1"/>
  <c r="K70" i="21" s="1"/>
  <c r="L70" i="21"/>
  <c r="J71" i="21"/>
  <c r="M70" i="21" l="1"/>
  <c r="K71" i="21" s="1"/>
  <c r="J72" i="21"/>
  <c r="L71" i="21"/>
  <c r="M71" i="21" l="1"/>
  <c r="K72" i="21" s="1"/>
  <c r="L72" i="21"/>
  <c r="J73" i="21"/>
  <c r="M72" i="21" l="1"/>
  <c r="K73" i="21" s="1"/>
  <c r="J74" i="21"/>
  <c r="L73" i="21"/>
  <c r="M73" i="21" l="1"/>
  <c r="K74" i="21" s="1"/>
  <c r="L74" i="21"/>
  <c r="J75" i="21"/>
  <c r="M74" i="21" l="1"/>
  <c r="J76" i="21"/>
  <c r="L75" i="21"/>
  <c r="K75" i="21"/>
  <c r="M75" i="21" s="1"/>
  <c r="L76" i="21" l="1"/>
  <c r="K76" i="21"/>
  <c r="J77" i="21"/>
  <c r="M76" i="21" l="1"/>
  <c r="K77" i="21" s="1"/>
  <c r="J78" i="21"/>
  <c r="L77" i="21"/>
  <c r="M77" i="21" l="1"/>
  <c r="L78" i="21"/>
  <c r="K78" i="21"/>
  <c r="J79" i="21"/>
  <c r="M78" i="21" l="1"/>
  <c r="K79" i="21" s="1"/>
  <c r="J80" i="21"/>
  <c r="L79" i="21"/>
  <c r="M79" i="21" l="1"/>
  <c r="L80" i="21"/>
  <c r="K80" i="21"/>
  <c r="J81" i="21"/>
  <c r="M80" i="21" l="1"/>
  <c r="J82" i="21"/>
  <c r="K81" i="21"/>
  <c r="L81" i="21"/>
  <c r="M81" i="21" l="1"/>
  <c r="L82" i="21"/>
  <c r="K82" i="21"/>
  <c r="J83" i="21"/>
  <c r="M82" i="21" l="1"/>
  <c r="K83" i="21" s="1"/>
  <c r="J84" i="21"/>
  <c r="L83" i="21"/>
  <c r="M83" i="21" l="1"/>
  <c r="K84" i="21" s="1"/>
  <c r="L84" i="21"/>
  <c r="J85" i="21"/>
  <c r="M84" i="21" l="1"/>
  <c r="K85" i="21" s="1"/>
  <c r="J86" i="21"/>
  <c r="L85" i="21"/>
  <c r="M85" i="21" l="1"/>
  <c r="K86" i="21" s="1"/>
  <c r="L86" i="21"/>
  <c r="J87" i="21"/>
  <c r="M86" i="21" l="1"/>
  <c r="K87" i="21" s="1"/>
  <c r="J88" i="21"/>
  <c r="L87" i="21"/>
  <c r="M87" i="21" l="1"/>
  <c r="K88" i="21" s="1"/>
  <c r="L88" i="21"/>
  <c r="J89" i="21"/>
  <c r="M88" i="21" l="1"/>
  <c r="K89" i="21" s="1"/>
  <c r="J90" i="21"/>
  <c r="L89" i="21"/>
  <c r="M89" i="21" l="1"/>
  <c r="K90" i="21" s="1"/>
  <c r="L90" i="21"/>
  <c r="J91" i="21"/>
  <c r="M90" i="21" l="1"/>
  <c r="K91" i="21" s="1"/>
  <c r="J92" i="21"/>
  <c r="L91" i="21"/>
  <c r="M91" i="21" l="1"/>
  <c r="L92" i="21"/>
  <c r="K92" i="21"/>
  <c r="J93" i="21"/>
  <c r="M92" i="21" l="1"/>
  <c r="J94" i="21"/>
  <c r="L93" i="21"/>
  <c r="K93" i="21"/>
  <c r="M93" i="21" s="1"/>
  <c r="L94" i="21" l="1"/>
  <c r="K94" i="21"/>
  <c r="J95" i="21"/>
  <c r="M94" i="21" l="1"/>
  <c r="K95" i="21" s="1"/>
  <c r="J96" i="21"/>
  <c r="L95" i="21"/>
  <c r="M95" i="21" l="1"/>
  <c r="L96" i="21"/>
  <c r="K96" i="21"/>
  <c r="J97" i="21"/>
  <c r="M96" i="21" l="1"/>
  <c r="J98" i="21"/>
  <c r="K97" i="21"/>
  <c r="L97" i="21"/>
  <c r="M97" i="21" l="1"/>
  <c r="K98" i="21" s="1"/>
  <c r="L98" i="21"/>
  <c r="J99" i="21"/>
  <c r="M98" i="21" l="1"/>
  <c r="J100" i="21"/>
  <c r="L99" i="21"/>
  <c r="K99" i="21"/>
  <c r="M99" i="21" s="1"/>
  <c r="L100" i="21" l="1"/>
  <c r="K100" i="21"/>
  <c r="M100" i="21" s="1"/>
  <c r="J101" i="21"/>
  <c r="J102" i="21" l="1"/>
  <c r="L101" i="21"/>
  <c r="K101" i="21"/>
  <c r="M101" i="21" l="1"/>
  <c r="K102" i="21" s="1"/>
  <c r="L102" i="21"/>
  <c r="J103" i="21"/>
  <c r="M102" i="21" l="1"/>
  <c r="K103" i="21" s="1"/>
  <c r="J104" i="21"/>
  <c r="L103" i="21"/>
  <c r="M103" i="21" l="1"/>
  <c r="K104" i="21" s="1"/>
  <c r="L104" i="21"/>
  <c r="J105" i="21"/>
  <c r="M104" i="21" l="1"/>
  <c r="K105" i="21" s="1"/>
  <c r="J106" i="21"/>
  <c r="L105" i="21"/>
  <c r="M105" i="21" l="1"/>
  <c r="K106" i="21" s="1"/>
  <c r="L106" i="21"/>
  <c r="J107" i="21"/>
  <c r="M106" i="21" l="1"/>
  <c r="J108" i="21"/>
  <c r="L107" i="21"/>
  <c r="K107" i="21"/>
  <c r="M107" i="21" l="1"/>
  <c r="K108" i="21" s="1"/>
  <c r="L108" i="21"/>
  <c r="J109" i="21"/>
  <c r="M108" i="21" l="1"/>
  <c r="K109" i="21" s="1"/>
  <c r="J110" i="21"/>
  <c r="L109" i="21"/>
  <c r="M109" i="21" l="1"/>
  <c r="K110" i="21" s="1"/>
  <c r="L110" i="21"/>
  <c r="J111" i="21"/>
  <c r="M110" i="21" l="1"/>
  <c r="K111" i="21" s="1"/>
  <c r="J112" i="21"/>
  <c r="L111" i="21"/>
  <c r="M111" i="21" l="1"/>
  <c r="K112" i="21" s="1"/>
  <c r="L112" i="21"/>
  <c r="J113" i="21"/>
  <c r="M112" i="21" l="1"/>
  <c r="K113" i="21" s="1"/>
  <c r="J114" i="21"/>
  <c r="L113" i="21"/>
  <c r="M113" i="21" l="1"/>
  <c r="K114" i="21" s="1"/>
  <c r="L114" i="21"/>
  <c r="J115" i="21"/>
  <c r="M114" i="21" l="1"/>
  <c r="K115" i="21" s="1"/>
  <c r="J116" i="21"/>
  <c r="L115" i="21"/>
  <c r="M115" i="21" l="1"/>
  <c r="L116" i="21"/>
  <c r="K116" i="21"/>
  <c r="J117" i="21"/>
  <c r="M116" i="21" l="1"/>
  <c r="J118" i="21"/>
  <c r="L117" i="21"/>
  <c r="K117" i="21"/>
  <c r="M117" i="21" l="1"/>
  <c r="K118" i="21" s="1"/>
  <c r="L118" i="21"/>
  <c r="J119" i="21"/>
  <c r="M118" i="21" l="1"/>
  <c r="K119" i="21" s="1"/>
  <c r="J120" i="21"/>
  <c r="L119" i="21"/>
  <c r="M119" i="21" l="1"/>
  <c r="K120" i="21" s="1"/>
  <c r="L120" i="21"/>
  <c r="J121" i="21"/>
  <c r="M120" i="21" l="1"/>
  <c r="K121" i="21" s="1"/>
  <c r="J122" i="21"/>
  <c r="L121" i="21"/>
  <c r="M121" i="21" l="1"/>
  <c r="K122" i="21" s="1"/>
  <c r="M122" i="21" s="1"/>
  <c r="L122" i="21"/>
  <c r="J123" i="21"/>
  <c r="L123" i="21" l="1"/>
  <c r="K123" i="21"/>
  <c r="M123" i="21" l="1"/>
</calcChain>
</file>

<file path=xl/sharedStrings.xml><?xml version="1.0" encoding="utf-8"?>
<sst xmlns="http://schemas.openxmlformats.org/spreadsheetml/2006/main" count="14894" uniqueCount="1305">
  <si>
    <t>Top 10 Domestic Routes by Revenue</t>
  </si>
  <si>
    <t>Revenue</t>
  </si>
  <si>
    <t>Margin</t>
  </si>
  <si>
    <t>Per Passenger</t>
  </si>
  <si>
    <t>From</t>
  </si>
  <si>
    <t>To</t>
  </si>
  <si>
    <t>Revenue Percent</t>
  </si>
  <si>
    <t>Margin Percent</t>
  </si>
  <si>
    <t>Revenue per Passenger</t>
  </si>
  <si>
    <t>Margin  per Passenger</t>
  </si>
  <si>
    <t xml:space="preserve">Atlanta </t>
  </si>
  <si>
    <t>New York</t>
  </si>
  <si>
    <t xml:space="preserve">Chicago </t>
  </si>
  <si>
    <t xml:space="preserve">Columbus (Ohio) </t>
  </si>
  <si>
    <t xml:space="preserve">New York </t>
  </si>
  <si>
    <t>Detroit</t>
  </si>
  <si>
    <t>Washington</t>
  </si>
  <si>
    <t>Philadelphia</t>
  </si>
  <si>
    <t>San Francisco</t>
  </si>
  <si>
    <t>Phoenix</t>
  </si>
  <si>
    <t xml:space="preserve"> </t>
  </si>
  <si>
    <t>Toronto</t>
  </si>
  <si>
    <t>Seattle</t>
  </si>
  <si>
    <t>Total Domestic routes</t>
  </si>
  <si>
    <t>Better Formatting for Percentages</t>
  </si>
  <si>
    <t>Jim</t>
  </si>
  <si>
    <t>Tim</t>
  </si>
  <si>
    <t>Kim</t>
  </si>
  <si>
    <t>Budapest</t>
  </si>
  <si>
    <t>Debrecen</t>
  </si>
  <si>
    <t>Pécs</t>
  </si>
  <si>
    <t>Sopron</t>
  </si>
  <si>
    <t>Szeged</t>
  </si>
  <si>
    <t>Miskolc</t>
  </si>
  <si>
    <t>Kecskemét</t>
  </si>
  <si>
    <t>Győr</t>
  </si>
  <si>
    <t>January</t>
  </si>
  <si>
    <t>February</t>
  </si>
  <si>
    <t>March</t>
  </si>
  <si>
    <t>Total</t>
  </si>
  <si>
    <t>Formatting positive and negative numbers</t>
  </si>
  <si>
    <t>North</t>
  </si>
  <si>
    <t>South</t>
  </si>
  <si>
    <t>East</t>
  </si>
  <si>
    <t>West</t>
  </si>
  <si>
    <t>Zeros…</t>
  </si>
  <si>
    <t>Printer</t>
  </si>
  <si>
    <t>Copier</t>
  </si>
  <si>
    <t>Scanner</t>
  </si>
  <si>
    <t>Support</t>
  </si>
  <si>
    <t>Guarantee</t>
  </si>
  <si>
    <t>Special conditions</t>
  </si>
  <si>
    <t>Formatting dates</t>
  </si>
  <si>
    <t>Nagy számok formázása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</si>
  <si>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</si>
  <si>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</si>
  <si>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</si>
  <si>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</si>
  <si>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</si>
  <si>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</si>
  <si>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</si>
  <si>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</si>
  <si>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</si>
  <si>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</si>
  <si>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</si>
  <si>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</si>
  <si>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TOP 40%</t>
  </si>
  <si>
    <t>MARKET</t>
  </si>
  <si>
    <t>Sales</t>
  </si>
  <si>
    <t>Great Lakes</t>
  </si>
  <si>
    <t>New England</t>
  </si>
  <si>
    <t>New York North</t>
  </si>
  <si>
    <t>New York South</t>
  </si>
  <si>
    <t>Ohio</t>
  </si>
  <si>
    <t>Shenandoah Valley</t>
  </si>
  <si>
    <t>South Carolina</t>
  </si>
  <si>
    <t>Florida</t>
  </si>
  <si>
    <t>Gulf Coast</t>
  </si>
  <si>
    <t>Illinois</t>
  </si>
  <si>
    <t>Indiana</t>
  </si>
  <si>
    <t>Kentucky</t>
  </si>
  <si>
    <t>North Carolina</t>
  </si>
  <si>
    <t>Tennessee</t>
  </si>
  <si>
    <t>Texas</t>
  </si>
  <si>
    <t>California</t>
  </si>
  <si>
    <t>Central</t>
  </si>
  <si>
    <t>Colorado</t>
  </si>
  <si>
    <t>North West</t>
  </si>
  <si>
    <t>Southwest</t>
  </si>
  <si>
    <t>Topeka</t>
  </si>
  <si>
    <t>REGION</t>
  </si>
  <si>
    <t>November</t>
  </si>
  <si>
    <t>December</t>
  </si>
  <si>
    <t>Települések távolsága közúton (km)</t>
  </si>
  <si>
    <t xml:space="preserve"> Budapest</t>
  </si>
  <si>
    <t xml:space="preserve"> Békéscsaba</t>
  </si>
  <si>
    <t xml:space="preserve"> Debrecen</t>
  </si>
  <si>
    <t xml:space="preserve"> Eger</t>
  </si>
  <si>
    <t xml:space="preserve"> Győr</t>
  </si>
  <si>
    <t xml:space="preserve"> Kaposvár</t>
  </si>
  <si>
    <t xml:space="preserve"> Kecskemét</t>
  </si>
  <si>
    <t xml:space="preserve"> Miskolc</t>
  </si>
  <si>
    <t xml:space="preserve"> Nyíregyháza</t>
  </si>
  <si>
    <t xml:space="preserve"> Pécs</t>
  </si>
  <si>
    <t xml:space="preserve"> Salgótarján</t>
  </si>
  <si>
    <t xml:space="preserve"> Szeged</t>
  </si>
  <si>
    <t xml:space="preserve"> Székesfehérvár</t>
  </si>
  <si>
    <t xml:space="preserve"> Szekszárd</t>
  </si>
  <si>
    <t xml:space="preserve"> Szolnok</t>
  </si>
  <si>
    <t xml:space="preserve"> Szombathely</t>
  </si>
  <si>
    <t xml:space="preserve"> Tatabánya</t>
  </si>
  <si>
    <t xml:space="preserve"> Veszprém</t>
  </si>
  <si>
    <t xml:space="preserve"> Zalaegerszeg</t>
  </si>
  <si>
    <t xml:space="preserve"> Ajka</t>
  </si>
  <si>
    <t xml:space="preserve"> Baja</t>
  </si>
  <si>
    <t xml:space="preserve"> Cegléd</t>
  </si>
  <si>
    <t xml:space="preserve"> Dunaújváros</t>
  </si>
  <si>
    <t xml:space="preserve"> Érd</t>
  </si>
  <si>
    <t xml:space="preserve"> Gödöllő</t>
  </si>
  <si>
    <t xml:space="preserve"> Gyöngyös</t>
  </si>
  <si>
    <t xml:space="preserve"> Gyula</t>
  </si>
  <si>
    <t xml:space="preserve"> Hajdúböszörmény</t>
  </si>
  <si>
    <t xml:space="preserve"> Hódmezővásárhely</t>
  </si>
  <si>
    <t xml:space="preserve"> Kazincbarcika</t>
  </si>
  <si>
    <t xml:space="preserve"> Kiskunfélegyháza</t>
  </si>
  <si>
    <t xml:space="preserve"> Kiskunhalas</t>
  </si>
  <si>
    <t xml:space="preserve"> Mosonmagyaróvár</t>
  </si>
  <si>
    <t xml:space="preserve"> Nagykanizsa</t>
  </si>
  <si>
    <t xml:space="preserve"> Orosháza</t>
  </si>
  <si>
    <t xml:space="preserve"> Ózd</t>
  </si>
  <si>
    <t xml:space="preserve"> Pápa</t>
  </si>
  <si>
    <t xml:space="preserve"> Sopron</t>
  </si>
  <si>
    <t xml:space="preserve"> Szentes</t>
  </si>
  <si>
    <t xml:space="preserve"> Vác</t>
  </si>
  <si>
    <t>Kiindulás</t>
  </si>
  <si>
    <t>Cél</t>
  </si>
  <si>
    <t>http://www.psoft.hu</t>
  </si>
  <si>
    <t>Telefon</t>
  </si>
  <si>
    <t>Tankolás</t>
  </si>
  <si>
    <t>Vendéglő</t>
  </si>
  <si>
    <t>Utazás</t>
  </si>
  <si>
    <t>Ruha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</si>
  <si>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</si>
  <si>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</si>
  <si>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</si>
  <si>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</si>
  <si>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</si>
  <si>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</si>
  <si>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</si>
  <si>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</si>
  <si>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</si>
  <si>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</si>
  <si>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Élelmiszer</t>
  </si>
  <si>
    <t>Kiss Béla</t>
  </si>
  <si>
    <t>Kökény József</t>
  </si>
  <si>
    <t>Mángor Olga</t>
  </si>
  <si>
    <t>Meg Győző</t>
  </si>
  <si>
    <t>Daj Kálmán</t>
  </si>
  <si>
    <t>Zúz Mara</t>
  </si>
  <si>
    <t>Emanci Pál</t>
  </si>
  <si>
    <t>Feles Elek</t>
  </si>
  <si>
    <t>Szüre Tibor</t>
  </si>
  <si>
    <t>Bekre Pál</t>
  </si>
  <si>
    <t>Teo Dóra</t>
  </si>
  <si>
    <t>Ponthatárok</t>
  </si>
  <si>
    <t>Jegy</t>
  </si>
  <si>
    <t>Név</t>
  </si>
  <si>
    <t>Összesen</t>
  </si>
  <si>
    <t>Sikerült?</t>
  </si>
  <si>
    <t>Adatsávok</t>
  </si>
  <si>
    <t>Színskálák</t>
  </si>
  <si>
    <t>Ikonkészletek</t>
  </si>
  <si>
    <t>Nagyobb, mint 400</t>
  </si>
  <si>
    <t>VAGY(ÉS($A2=$AU$3;B$1=$AU$4);ÉS($A2=$AU$4;B$1=$AU$3))</t>
  </si>
  <si>
    <t>I. negyedév</t>
  </si>
  <si>
    <t>Forgalom</t>
  </si>
  <si>
    <t>Energia</t>
  </si>
  <si>
    <t>Üzemanyag</t>
  </si>
  <si>
    <t>Irodai kiadások</t>
  </si>
  <si>
    <t>Bérleti díj</t>
  </si>
  <si>
    <t>Kamatok</t>
  </si>
  <si>
    <t>Jutalékok</t>
  </si>
  <si>
    <t>VONAL</t>
  </si>
  <si>
    <t>OSZLOP</t>
  </si>
  <si>
    <t>1.</t>
  </si>
  <si>
    <t>2.</t>
  </si>
  <si>
    <t>3.</t>
  </si>
  <si>
    <t>4.</t>
  </si>
  <si>
    <t>Videoton</t>
  </si>
  <si>
    <t>Újpest</t>
  </si>
  <si>
    <t>Ferencváros</t>
  </si>
  <si>
    <t>Tatabánya</t>
  </si>
  <si>
    <t>Zalaegerszeg</t>
  </si>
  <si>
    <t>NYERESÉG/VESZTESÉG</t>
  </si>
  <si>
    <t>Csapat</t>
  </si>
  <si>
    <t>Product Line</t>
  </si>
  <si>
    <t>Women's shoes</t>
  </si>
  <si>
    <t>Men's shoes</t>
  </si>
  <si>
    <t>Children's shoes</t>
  </si>
  <si>
    <t>Women's hats</t>
  </si>
  <si>
    <t>Men's hats</t>
  </si>
  <si>
    <t>Children's hats</t>
  </si>
  <si>
    <t>6-Month Trend</t>
  </si>
  <si>
    <t xml:space="preserve"> (Pct change)</t>
  </si>
  <si>
    <t>GDP (per capita)</t>
  </si>
  <si>
    <t>Spain</t>
  </si>
  <si>
    <t>Ireland</t>
  </si>
  <si>
    <t>India</t>
  </si>
  <si>
    <t>Január ($)</t>
  </si>
  <si>
    <t>Január (Ft)</t>
  </si>
  <si>
    <t>Bútorok</t>
  </si>
  <si>
    <t>Járművek</t>
  </si>
  <si>
    <t>Felújítások</t>
  </si>
  <si>
    <t>Megnevezés</t>
  </si>
  <si>
    <t>USDHUF árfolyam</t>
  </si>
  <si>
    <t>Év</t>
  </si>
  <si>
    <t>Bevétel</t>
  </si>
  <si>
    <t>TYPE</t>
  </si>
  <si>
    <t>Gyakoriság</t>
  </si>
  <si>
    <t>Eleje/vége</t>
  </si>
  <si>
    <t>Kamat a görgetősávból</t>
  </si>
  <si>
    <t>Kamat per periódus</t>
  </si>
  <si>
    <t>Részletek mutatása</t>
  </si>
  <si>
    <t>eleje</t>
  </si>
  <si>
    <t>vége</t>
  </si>
  <si>
    <t>Szorzó</t>
  </si>
  <si>
    <t>Éves</t>
  </si>
  <si>
    <t>Féléves</t>
  </si>
  <si>
    <t>Negyedéves</t>
  </si>
  <si>
    <t>Havi</t>
  </si>
  <si>
    <t>eleje/vége</t>
  </si>
  <si>
    <t>Periódus</t>
  </si>
  <si>
    <t>Kezdő egyenleg</t>
  </si>
  <si>
    <t>Törlesztés</t>
  </si>
  <si>
    <t>Záró egyenleg</t>
  </si>
  <si>
    <t>Kölcsön paraméterei</t>
  </si>
  <si>
    <t>Kölcsön</t>
  </si>
  <si>
    <t>Vásárlási ár</t>
  </si>
  <si>
    <t>Önrész</t>
  </si>
  <si>
    <t>Évek</t>
  </si>
  <si>
    <t>Törlesztés az időszakban</t>
  </si>
  <si>
    <t>Éves kamatláb</t>
  </si>
  <si>
    <t>Részletek</t>
  </si>
  <si>
    <t>Plan</t>
  </si>
  <si>
    <t>Production</t>
  </si>
  <si>
    <t>Mercedes</t>
  </si>
  <si>
    <t>Audi</t>
  </si>
  <si>
    <t>BMW</t>
  </si>
  <si>
    <t>egy</t>
  </si>
  <si>
    <t>ketto</t>
  </si>
  <si>
    <t>harom</t>
  </si>
  <si>
    <t>Terv</t>
  </si>
  <si>
    <t>Gyártás</t>
  </si>
  <si>
    <t>ARO</t>
  </si>
  <si>
    <t>SVY-048</t>
  </si>
  <si>
    <t>Johnny</t>
  </si>
  <si>
    <t>Veszprém</t>
  </si>
  <si>
    <t>DT</t>
  </si>
  <si>
    <t>KD</t>
  </si>
  <si>
    <t>YDJ-517</t>
  </si>
  <si>
    <t>Jack</t>
  </si>
  <si>
    <t>Borsod-Abaúj-Zemplén</t>
  </si>
  <si>
    <t>AF</t>
  </si>
  <si>
    <t>ÉM</t>
  </si>
  <si>
    <t>PEUGEOT</t>
  </si>
  <si>
    <t>RHU-823</t>
  </si>
  <si>
    <t>Baranya</t>
  </si>
  <si>
    <t>DD</t>
  </si>
  <si>
    <t>DVS-343</t>
  </si>
  <si>
    <t>Jász-Nagykun-Szolnok</t>
  </si>
  <si>
    <t>ÉA</t>
  </si>
  <si>
    <t>SEAT</t>
  </si>
  <si>
    <t>ZXO-621</t>
  </si>
  <si>
    <t>Vas</t>
  </si>
  <si>
    <t>NyD</t>
  </si>
  <si>
    <t>ODB-746</t>
  </si>
  <si>
    <t>Nógrád</t>
  </si>
  <si>
    <t>IBN-026</t>
  </si>
  <si>
    <t>Pest</t>
  </si>
  <si>
    <t>KM</t>
  </si>
  <si>
    <t>NISSAN</t>
  </si>
  <si>
    <t>DUD-501</t>
  </si>
  <si>
    <t>Bács-Kiskun</t>
  </si>
  <si>
    <t>DA</t>
  </si>
  <si>
    <t>FIAT</t>
  </si>
  <si>
    <t>GYQ-465</t>
  </si>
  <si>
    <t>Győr-Moson-Sopron</t>
  </si>
  <si>
    <t>RENAULT</t>
  </si>
  <si>
    <t>RPX-641</t>
  </si>
  <si>
    <t>Komárom-Esztergom</t>
  </si>
  <si>
    <t>MERCEDES</t>
  </si>
  <si>
    <t>OOJ-032</t>
  </si>
  <si>
    <t>XMW-858</t>
  </si>
  <si>
    <t>SUZUKI</t>
  </si>
  <si>
    <t>GZT-760</t>
  </si>
  <si>
    <t>Hajdú-Bihar</t>
  </si>
  <si>
    <t>MAZDA</t>
  </si>
  <si>
    <t>DSP-104</t>
  </si>
  <si>
    <t>Heves</t>
  </si>
  <si>
    <t>EWP-857</t>
  </si>
  <si>
    <t>Csongrád-Csanád</t>
  </si>
  <si>
    <t>FORD</t>
  </si>
  <si>
    <t>GRK-889</t>
  </si>
  <si>
    <t>LUR-313</t>
  </si>
  <si>
    <t>Somogy</t>
  </si>
  <si>
    <t>SIQ-724</t>
  </si>
  <si>
    <t>OPEL</t>
  </si>
  <si>
    <t>BUC-723</t>
  </si>
  <si>
    <t>Szabolcs-Szatmár-Bereg</t>
  </si>
  <si>
    <t>IEJ-075</t>
  </si>
  <si>
    <t>ZWY-937</t>
  </si>
  <si>
    <t>SKODA</t>
  </si>
  <si>
    <t>CZU-531</t>
  </si>
  <si>
    <t>TOC-435</t>
  </si>
  <si>
    <t>ELL-912</t>
  </si>
  <si>
    <t>HLF-294</t>
  </si>
  <si>
    <t>QFI-942</t>
  </si>
  <si>
    <t>OKO-355</t>
  </si>
  <si>
    <t>WVH-606</t>
  </si>
  <si>
    <t>Budapest (főváros)</t>
  </si>
  <si>
    <t>ZUN-583</t>
  </si>
  <si>
    <t>ECB-762</t>
  </si>
  <si>
    <t>MIL-486</t>
  </si>
  <si>
    <t>YPF-709</t>
  </si>
  <si>
    <t>PZP-178</t>
  </si>
  <si>
    <t>LGU-355</t>
  </si>
  <si>
    <t>Tolna</t>
  </si>
  <si>
    <t>UDZ-749</t>
  </si>
  <si>
    <t>EXO-225</t>
  </si>
  <si>
    <t>Zala</t>
  </si>
  <si>
    <t>RMW-058</t>
  </si>
  <si>
    <t>GMA-032</t>
  </si>
  <si>
    <t>Fejér</t>
  </si>
  <si>
    <t>GQB-284</t>
  </si>
  <si>
    <t>BBR-665</t>
  </si>
  <si>
    <t>XJX-956</t>
  </si>
  <si>
    <t>PAK-062</t>
  </si>
  <si>
    <t>NHB-860</t>
  </si>
  <si>
    <t>YSE-185</t>
  </si>
  <si>
    <t>YKM-956</t>
  </si>
  <si>
    <t>VLR-980</t>
  </si>
  <si>
    <t>GUU-078</t>
  </si>
  <si>
    <t>UTL-799</t>
  </si>
  <si>
    <t>IPU-421</t>
  </si>
  <si>
    <t>BCQ-235</t>
  </si>
  <si>
    <t>VVA-887</t>
  </si>
  <si>
    <t>Békés</t>
  </si>
  <si>
    <t>QHQ-464</t>
  </si>
  <si>
    <t>VSB-219</t>
  </si>
  <si>
    <t>SRI-374</t>
  </si>
  <si>
    <t>NMT-238</t>
  </si>
  <si>
    <t>YGV-673</t>
  </si>
  <si>
    <t>MYQ-070</t>
  </si>
  <si>
    <t>BTN-527</t>
  </si>
  <si>
    <t>LOV-456</t>
  </si>
  <si>
    <t>LZR-304</t>
  </si>
  <si>
    <t>IWH-341</t>
  </si>
  <si>
    <t>MHR-813</t>
  </si>
  <si>
    <t>ZYP-345</t>
  </si>
  <si>
    <t>ZAN-440</t>
  </si>
  <si>
    <t>BTX-787</t>
  </si>
  <si>
    <t>UGY-376</t>
  </si>
  <si>
    <t>XRB-385</t>
  </si>
  <si>
    <t>TWQ-204</t>
  </si>
  <si>
    <t>OJD-546</t>
  </si>
  <si>
    <t>JWX-698</t>
  </si>
  <si>
    <t>AFJ-934</t>
  </si>
  <si>
    <t>IKT-577</t>
  </si>
  <si>
    <t>JEX-928</t>
  </si>
  <si>
    <t>ZYW-095</t>
  </si>
  <si>
    <t>PTK-079</t>
  </si>
  <si>
    <t>DBF-770</t>
  </si>
  <si>
    <t>ZCX-026</t>
  </si>
  <si>
    <t>JWS-209</t>
  </si>
  <si>
    <t>DLE-705</t>
  </si>
  <si>
    <t>ODF-681</t>
  </si>
  <si>
    <t>ZDM-991</t>
  </si>
  <si>
    <t>YZL-197</t>
  </si>
  <si>
    <t>BRG-267</t>
  </si>
  <si>
    <t>FEI-331</t>
  </si>
  <si>
    <t>TVI-552</t>
  </si>
  <si>
    <t>XAC-446</t>
  </si>
  <si>
    <t>UID-347</t>
  </si>
  <si>
    <t>RCP-924</t>
  </si>
  <si>
    <t>QLY-587</t>
  </si>
  <si>
    <t>OTZ-114</t>
  </si>
  <si>
    <t>GEM-730</t>
  </si>
  <si>
    <t>HSQ-098</t>
  </si>
  <si>
    <t>RIN-919</t>
  </si>
  <si>
    <t>YEI-996</t>
  </si>
  <si>
    <t>JNM-553</t>
  </si>
  <si>
    <t>YJQ-978</t>
  </si>
  <si>
    <t>OVH-700</t>
  </si>
  <si>
    <t>QBQ-993</t>
  </si>
  <si>
    <t>UJW-779</t>
  </si>
  <si>
    <t>XJS-575</t>
  </si>
  <si>
    <t>GSZ-167</t>
  </si>
  <si>
    <t>EZC-395</t>
  </si>
  <si>
    <t>AGD-537</t>
  </si>
  <si>
    <t>MDA-841</t>
  </si>
  <si>
    <t>UNP-718</t>
  </si>
  <si>
    <t>CED-248</t>
  </si>
  <si>
    <t>LCR-592</t>
  </si>
  <si>
    <t>QJX-773</t>
  </si>
  <si>
    <t>SXA-813</t>
  </si>
  <si>
    <t>JDM-112</t>
  </si>
  <si>
    <t>FHM-608</t>
  </si>
  <si>
    <t>RFQ-147</t>
  </si>
  <si>
    <t>WAY-159</t>
  </si>
  <si>
    <t>CWV-575</t>
  </si>
  <si>
    <t>DTI-212</t>
  </si>
  <si>
    <t>HAK-652</t>
  </si>
  <si>
    <t>PNO-282</t>
  </si>
  <si>
    <t>SYI-838</t>
  </si>
  <si>
    <t>PER-246</t>
  </si>
  <si>
    <t>UCC-400</t>
  </si>
  <si>
    <t>UFW-192</t>
  </si>
  <si>
    <t>JBA-121</t>
  </si>
  <si>
    <t>SHG-555</t>
  </si>
  <si>
    <t>KYH-812</t>
  </si>
  <si>
    <t>UVX-121</t>
  </si>
  <si>
    <t>FYX-069</t>
  </si>
  <si>
    <t>KQY-154</t>
  </si>
  <si>
    <t>BOI-849</t>
  </si>
  <si>
    <t>CIF-314</t>
  </si>
  <si>
    <t>SFQ-117</t>
  </si>
  <si>
    <t>UQS-013</t>
  </si>
  <si>
    <t>RIG-828</t>
  </si>
  <si>
    <t>RVQ-908</t>
  </si>
  <si>
    <t>AQJ-192</t>
  </si>
  <si>
    <t>HXK-599</t>
  </si>
  <si>
    <t>ZXN-417</t>
  </si>
  <si>
    <t>CRK-545</t>
  </si>
  <si>
    <t>QBQ-363</t>
  </si>
  <si>
    <t>RIZ-610</t>
  </si>
  <si>
    <t>MMZ-488</t>
  </si>
  <si>
    <t>HIK-091</t>
  </si>
  <si>
    <t>XLT-937</t>
  </si>
  <si>
    <t>CDC-328</t>
  </si>
  <si>
    <t>FMP-591</t>
  </si>
  <si>
    <t>BGV-608</t>
  </si>
  <si>
    <t>UVS-306</t>
  </si>
  <si>
    <t>HFK-923</t>
  </si>
  <si>
    <t>OFA-794</t>
  </si>
  <si>
    <t>FTP-898</t>
  </si>
  <si>
    <t>ZMY-291</t>
  </si>
  <si>
    <t>IYT-439</t>
  </si>
  <si>
    <t>BVA-181</t>
  </si>
  <si>
    <t>QZP-481</t>
  </si>
  <si>
    <t>ELD-082</t>
  </si>
  <si>
    <t>PDL-744</t>
  </si>
  <si>
    <t>EJR-563</t>
  </si>
  <si>
    <t>BRN-310</t>
  </si>
  <si>
    <t>NEL-612</t>
  </si>
  <si>
    <t>WLZ-645</t>
  </si>
  <si>
    <t>QJN-138</t>
  </si>
  <si>
    <t>GFC-435</t>
  </si>
  <si>
    <t>ELX-754</t>
  </si>
  <si>
    <t>GBF-939</t>
  </si>
  <si>
    <t>YHD-545</t>
  </si>
  <si>
    <t>QNG-841</t>
  </si>
  <si>
    <t>WEH-970</t>
  </si>
  <si>
    <t>WSX-213</t>
  </si>
  <si>
    <t>TNT-689</t>
  </si>
  <si>
    <t>SXQ-963</t>
  </si>
  <si>
    <t>SZF-150</t>
  </si>
  <si>
    <t>WHT-687</t>
  </si>
  <si>
    <t>ZTL-064</t>
  </si>
  <si>
    <t>BCN-307</t>
  </si>
  <si>
    <t>WRY-911</t>
  </si>
  <si>
    <t>EQG-949</t>
  </si>
  <si>
    <t>RBD-505</t>
  </si>
  <si>
    <t>BBR-942</t>
  </si>
  <si>
    <t>WOL-870</t>
  </si>
  <si>
    <t>BEX-864</t>
  </si>
  <si>
    <t>OBX-352</t>
  </si>
  <si>
    <t>YUG-374</t>
  </si>
  <si>
    <t>JJT-635</t>
  </si>
  <si>
    <t>GVU-364</t>
  </si>
  <si>
    <t>ZDY-872</t>
  </si>
  <si>
    <t>QOJ-611</t>
  </si>
  <si>
    <t>GCI-682</t>
  </si>
  <si>
    <t>HIW-077</t>
  </si>
  <si>
    <t>QOO-141</t>
  </si>
  <si>
    <t>LCF-040</t>
  </si>
  <si>
    <t>PYM-372</t>
  </si>
  <si>
    <t>EPL-815</t>
  </si>
  <si>
    <t>XHK-229</t>
  </si>
  <si>
    <t>YCN-745</t>
  </si>
  <si>
    <t>AAD-492</t>
  </si>
  <si>
    <t>ASB-971</t>
  </si>
  <si>
    <t>UGW-778</t>
  </si>
  <si>
    <t>BBI-818</t>
  </si>
  <si>
    <t>OLQ-083</t>
  </si>
  <si>
    <t>RMT-261</t>
  </si>
  <si>
    <t>CZN-197</t>
  </si>
  <si>
    <t>ZHT-363</t>
  </si>
  <si>
    <t>YCZ-906</t>
  </si>
  <si>
    <t>EXO-903</t>
  </si>
  <si>
    <t>QJR-762</t>
  </si>
  <si>
    <t>DUP-982</t>
  </si>
  <si>
    <t>UWS-370</t>
  </si>
  <si>
    <t>ZZH-948</t>
  </si>
  <si>
    <t>AZU-888</t>
  </si>
  <si>
    <t>QHQ-370</t>
  </si>
  <si>
    <t>JHF-786</t>
  </si>
  <si>
    <t>MEN-680</t>
  </si>
  <si>
    <t>NMH-694</t>
  </si>
  <si>
    <t>CHS-843</t>
  </si>
  <si>
    <t>MHG-535</t>
  </si>
  <si>
    <t>WIF-246</t>
  </si>
  <si>
    <t>IMA-645</t>
  </si>
  <si>
    <t>HPZ-613</t>
  </si>
  <si>
    <t>NPE-758</t>
  </si>
  <si>
    <t>SEU-088</t>
  </si>
  <si>
    <t>KKR-643</t>
  </si>
  <si>
    <t>FXA-781</t>
  </si>
  <si>
    <t>HYX-276</t>
  </si>
  <si>
    <t>YLS-793</t>
  </si>
  <si>
    <t>NTP-464</t>
  </si>
  <si>
    <t>GWX-201</t>
  </si>
  <si>
    <t>JTV-469</t>
  </si>
  <si>
    <t>UBH-167</t>
  </si>
  <si>
    <t>PRO-207</t>
  </si>
  <si>
    <t>FHI-761</t>
  </si>
  <si>
    <t>QVZ-885</t>
  </si>
  <si>
    <t>JPU-301</t>
  </si>
  <si>
    <t>XMX-370</t>
  </si>
  <si>
    <t>EQU-827</t>
  </si>
  <si>
    <t>JEU-433</t>
  </si>
  <si>
    <t>KIY-825</t>
  </si>
  <si>
    <t>APP-530</t>
  </si>
  <si>
    <t>JLA-004</t>
  </si>
  <si>
    <t>NZB-450</t>
  </si>
  <si>
    <t>SHT-966</t>
  </si>
  <si>
    <t>XXC-913</t>
  </si>
  <si>
    <t>TIJ-228</t>
  </si>
  <si>
    <t>ZRN-251</t>
  </si>
  <si>
    <t>DFR-178</t>
  </si>
  <si>
    <t>QWN-873</t>
  </si>
  <si>
    <t>ZEX-593</t>
  </si>
  <si>
    <t>TAH-190</t>
  </si>
  <si>
    <t>PFU-730</t>
  </si>
  <si>
    <t>WZK-351</t>
  </si>
  <si>
    <t>OKH-621</t>
  </si>
  <si>
    <t>QVX-177</t>
  </si>
  <si>
    <t>NOO-957</t>
  </si>
  <si>
    <t>UYA-526</t>
  </si>
  <si>
    <t>MPQ-325</t>
  </si>
  <si>
    <t>JKU-488</t>
  </si>
  <si>
    <t>XCY-019</t>
  </si>
  <si>
    <t>IXM-054</t>
  </si>
  <si>
    <t>PCP-718</t>
  </si>
  <si>
    <t>TZC-244</t>
  </si>
  <si>
    <t>FLZ-007</t>
  </si>
  <si>
    <t>PHP-175</t>
  </si>
  <si>
    <t>CWJ-023</t>
  </si>
  <si>
    <t>UWS-433</t>
  </si>
  <si>
    <t>PQP-302</t>
  </si>
  <si>
    <t>DDX-185</t>
  </si>
  <si>
    <t>LCZ-757</t>
  </si>
  <si>
    <t>BZN-413</t>
  </si>
  <si>
    <t>BKU-741</t>
  </si>
  <si>
    <t>TTA-021</t>
  </si>
  <si>
    <t>UGJ-535</t>
  </si>
  <si>
    <t>LWF-829</t>
  </si>
  <si>
    <t>KEW-629</t>
  </si>
  <si>
    <t>YNF-540</t>
  </si>
  <si>
    <t>ZWF-663</t>
  </si>
  <si>
    <t>OZR-750</t>
  </si>
  <si>
    <t>NHH-115</t>
  </si>
  <si>
    <t>IUA-203</t>
  </si>
  <si>
    <t>ZUA-461</t>
  </si>
  <si>
    <t>KNE-000</t>
  </si>
  <si>
    <t>MTG-090</t>
  </si>
  <si>
    <t>XYI-778</t>
  </si>
  <si>
    <t>SMR-265</t>
  </si>
  <si>
    <t>IIQ-737</t>
  </si>
  <si>
    <t>FLI-775</t>
  </si>
  <si>
    <t>PYX-236</t>
  </si>
  <si>
    <t>VQR-156</t>
  </si>
  <si>
    <t>DWO-641</t>
  </si>
  <si>
    <t>FOJ-260</t>
  </si>
  <si>
    <t>PSW-628</t>
  </si>
  <si>
    <t>AGN-599</t>
  </si>
  <si>
    <t>XRN-859</t>
  </si>
  <si>
    <t>ERR-852</t>
  </si>
  <si>
    <t>MPV-107</t>
  </si>
  <si>
    <t>YDA-532</t>
  </si>
  <si>
    <t>GAR-114</t>
  </si>
  <si>
    <t>BAP-308</t>
  </si>
  <si>
    <t>KPL-023</t>
  </si>
  <si>
    <t>OXU-402</t>
  </si>
  <si>
    <t>NFO-913</t>
  </si>
  <si>
    <t>HPK-987</t>
  </si>
  <si>
    <t>KJH-297</t>
  </si>
  <si>
    <t>SQV-639</t>
  </si>
  <si>
    <t>LLI-197</t>
  </si>
  <si>
    <t>QDH-352</t>
  </si>
  <si>
    <t>VSF-352</t>
  </si>
  <si>
    <t>UYQ-288</t>
  </si>
  <si>
    <t>LCE-411</t>
  </si>
  <si>
    <t>UVA-503</t>
  </si>
  <si>
    <t>HZR-404</t>
  </si>
  <si>
    <t>SBZ-975</t>
  </si>
  <si>
    <t>NWC-839</t>
  </si>
  <si>
    <t>KJF-988</t>
  </si>
  <si>
    <t>KTC-353</t>
  </si>
  <si>
    <t>HDB-168</t>
  </si>
  <si>
    <t>MDI-501</t>
  </si>
  <si>
    <t>TCF-884</t>
  </si>
  <si>
    <t>YVQ-752</t>
  </si>
  <si>
    <t>WYI-935</t>
  </si>
  <si>
    <t>IKN-344</t>
  </si>
  <si>
    <t>XDU-946</t>
  </si>
  <si>
    <t>UOZ-737</t>
  </si>
  <si>
    <t>NCC-434</t>
  </si>
  <si>
    <t>MJZ-157</t>
  </si>
  <si>
    <t>IFO-721</t>
  </si>
  <si>
    <t>FBZ-353</t>
  </si>
  <si>
    <t>XEH-340</t>
  </si>
  <si>
    <t>PFQ-627</t>
  </si>
  <si>
    <t>FTD-834</t>
  </si>
  <si>
    <t>FVG-127</t>
  </si>
  <si>
    <t>RCR-099</t>
  </si>
  <si>
    <t>JMD-379</t>
  </si>
  <si>
    <t>HUH-985</t>
  </si>
  <si>
    <t>UOD-191</t>
  </si>
  <si>
    <t>MYQ-560</t>
  </si>
  <si>
    <t>KGH-022</t>
  </si>
  <si>
    <t>NVT-311</t>
  </si>
  <si>
    <t>ZRS-110</t>
  </si>
  <si>
    <t>KAM-187</t>
  </si>
  <si>
    <t>SDR-896</t>
  </si>
  <si>
    <t>FDD-121</t>
  </si>
  <si>
    <t>SAC-232</t>
  </si>
  <si>
    <t>TAG-075</t>
  </si>
  <si>
    <t>VZP-103</t>
  </si>
  <si>
    <t>AIV-182</t>
  </si>
  <si>
    <t>OJL-239</t>
  </si>
  <si>
    <t>FYF-962</t>
  </si>
  <si>
    <t>PVS-539</t>
  </si>
  <si>
    <t>FUF-806</t>
  </si>
  <si>
    <t>RYF-719</t>
  </si>
  <si>
    <t>JWD-100</t>
  </si>
  <si>
    <t>LWK-725</t>
  </si>
  <si>
    <t>ZYX-565</t>
  </si>
  <si>
    <t>KCG-781</t>
  </si>
  <si>
    <t>WFP-707</t>
  </si>
  <si>
    <t>VUA-902</t>
  </si>
  <si>
    <t>PNU-129</t>
  </si>
  <si>
    <t>JAV-108</t>
  </si>
  <si>
    <t>PTW-574</t>
  </si>
  <si>
    <t>DEP-633</t>
  </si>
  <si>
    <t>XVV-228</t>
  </si>
  <si>
    <t>EOF-267</t>
  </si>
  <si>
    <t>RZJ-878</t>
  </si>
  <si>
    <t>NJR-614</t>
  </si>
  <si>
    <t>HHJ-106</t>
  </si>
  <si>
    <t>HQO-542</t>
  </si>
  <si>
    <t>UYD-899</t>
  </si>
  <si>
    <t>DXU-251</t>
  </si>
  <si>
    <t>JQX-937</t>
  </si>
  <si>
    <t>ODQ-309</t>
  </si>
  <si>
    <t>EJS-203</t>
  </si>
  <si>
    <t>LJL-042</t>
  </si>
  <si>
    <t>OCB-762</t>
  </si>
  <si>
    <t>ZRZ-645</t>
  </si>
  <si>
    <t>KZL-396</t>
  </si>
  <si>
    <t>EOD-413</t>
  </si>
  <si>
    <t>VZR-836</t>
  </si>
  <si>
    <t>BCQ-008</t>
  </si>
  <si>
    <t>OPD-363</t>
  </si>
  <si>
    <t>UME-142</t>
  </si>
  <si>
    <t>ZTS-136</t>
  </si>
  <si>
    <t>SHF-748</t>
  </si>
  <si>
    <t>GJL-594</t>
  </si>
  <si>
    <t>XRN-522</t>
  </si>
  <si>
    <t>VAM-153</t>
  </si>
  <si>
    <t>JWY-603</t>
  </si>
  <si>
    <t>PUR-640</t>
  </si>
  <si>
    <t>FOH-712</t>
  </si>
  <si>
    <t>GHK-698</t>
  </si>
  <si>
    <t>DHA-915</t>
  </si>
  <si>
    <t>DTJ-593</t>
  </si>
  <si>
    <t>YMV-969</t>
  </si>
  <si>
    <t>TCO-228</t>
  </si>
  <si>
    <t>LYV-399</t>
  </si>
  <si>
    <t>THJ-898</t>
  </si>
  <si>
    <t>XNY-999</t>
  </si>
  <si>
    <t>PUH-110</t>
  </si>
  <si>
    <t>JVO-716</t>
  </si>
  <si>
    <t>WBO-784</t>
  </si>
  <si>
    <t>ZAH-426</t>
  </si>
  <si>
    <t>PEY-393</t>
  </si>
  <si>
    <t>UYG-965</t>
  </si>
  <si>
    <t>ZOB-499</t>
  </si>
  <si>
    <t>DJO-297</t>
  </si>
  <si>
    <t>BJB-115</t>
  </si>
  <si>
    <t>BPC-664</t>
  </si>
  <si>
    <t>KOH-590</t>
  </si>
  <si>
    <t>JQR-486</t>
  </si>
  <si>
    <t>VMT-079</t>
  </si>
  <si>
    <t>YGL-133</t>
  </si>
  <si>
    <t>MSW-963</t>
  </si>
  <si>
    <t>KXL-201</t>
  </si>
  <si>
    <t>TTP-825</t>
  </si>
  <si>
    <t>AFH-302</t>
  </si>
  <si>
    <t>AAD-786</t>
  </si>
  <si>
    <t>CIS-329</t>
  </si>
  <si>
    <t>ZRS-588</t>
  </si>
  <si>
    <t>DQZ-151</t>
  </si>
  <si>
    <t>EYQ-676</t>
  </si>
  <si>
    <t>CMF-178</t>
  </si>
  <si>
    <t>XLB-051</t>
  </si>
  <si>
    <t>AIN-243</t>
  </si>
  <si>
    <t>PMC-435</t>
  </si>
  <si>
    <t>XPK-357</t>
  </si>
  <si>
    <t>NPI-491</t>
  </si>
  <si>
    <t>JNM-567</t>
  </si>
  <si>
    <t>EYN-497</t>
  </si>
  <si>
    <t>STO-967</t>
  </si>
  <si>
    <t>NPA-558</t>
  </si>
  <si>
    <t>EDO-342</t>
  </si>
  <si>
    <t>KHG-705</t>
  </si>
  <si>
    <t>DHX-036</t>
  </si>
  <si>
    <t>BDJ-340</t>
  </si>
  <si>
    <t>EPL-914</t>
  </si>
  <si>
    <t>NFO-316</t>
  </si>
  <si>
    <t>WBP-958</t>
  </si>
  <si>
    <t>VTK-186</t>
  </si>
  <si>
    <t>VGQ-377</t>
  </si>
  <si>
    <t>AOO-324</t>
  </si>
  <si>
    <t>OIE-139</t>
  </si>
  <si>
    <t>RMD-472</t>
  </si>
  <si>
    <t>WTK-609</t>
  </si>
  <si>
    <t>RUW-079</t>
  </si>
  <si>
    <t>APB-447</t>
  </si>
  <si>
    <t>EAF-028</t>
  </si>
  <si>
    <t>ANI-284</t>
  </si>
  <si>
    <t>DST-359</t>
  </si>
  <si>
    <t>WQT-560</t>
  </si>
  <si>
    <t>TIK-100</t>
  </si>
  <si>
    <t>QKA-277</t>
  </si>
  <si>
    <t>HLO-445</t>
  </si>
  <si>
    <t>LLG-110</t>
  </si>
  <si>
    <t>DVL-254</t>
  </si>
  <si>
    <t>DHS-386</t>
  </si>
  <si>
    <t>RWY-034</t>
  </si>
  <si>
    <t>RJS-283</t>
  </si>
  <si>
    <t>GVI-489</t>
  </si>
  <si>
    <t>QIW-332</t>
  </si>
  <si>
    <t>DLL-061</t>
  </si>
  <si>
    <t>RPX-748</t>
  </si>
  <si>
    <t>BUL-775</t>
  </si>
  <si>
    <t>RRY-726</t>
  </si>
  <si>
    <t>UJZ-873</t>
  </si>
  <si>
    <t>LGW-067</t>
  </si>
  <si>
    <t>HLP-529</t>
  </si>
  <si>
    <t>VUB-857</t>
  </si>
  <si>
    <t>DXD-116</t>
  </si>
  <si>
    <t>SZI-439</t>
  </si>
  <si>
    <t>RKS-063</t>
  </si>
  <si>
    <t>TWK-730</t>
  </si>
  <si>
    <t>MPF-128</t>
  </si>
  <si>
    <t>ZPU-190</t>
  </si>
  <si>
    <t>ETN-241</t>
  </si>
  <si>
    <t>OBX-274</t>
  </si>
  <si>
    <t>DCS-552</t>
  </si>
  <si>
    <t>LIE-859</t>
  </si>
  <si>
    <t>RHB-479</t>
  </si>
  <si>
    <t>HJG-502</t>
  </si>
  <si>
    <t>KCN-278</t>
  </si>
  <si>
    <t>DKX-711</t>
  </si>
  <si>
    <t>JEI-964</t>
  </si>
  <si>
    <t>DWM-231</t>
  </si>
  <si>
    <t>IZJ-448</t>
  </si>
  <si>
    <t>BAX-210</t>
  </si>
  <si>
    <t>WZU-109</t>
  </si>
  <si>
    <t>SSQ-449</t>
  </si>
  <si>
    <t>SAN-614</t>
  </si>
  <si>
    <t>BRC-795</t>
  </si>
  <si>
    <t>VIC-519</t>
  </si>
  <si>
    <t>PAV-392</t>
  </si>
  <si>
    <t>BBF-206</t>
  </si>
  <si>
    <t>XCE-701</t>
  </si>
  <si>
    <t>URQ-649</t>
  </si>
  <si>
    <t>DZD-861</t>
  </si>
  <si>
    <t>KSN-805</t>
  </si>
  <si>
    <t>NUL-197</t>
  </si>
  <si>
    <t>NZZ-372</t>
  </si>
  <si>
    <t>ODI-486</t>
  </si>
  <si>
    <t>SXP-073</t>
  </si>
  <si>
    <t>XYN-232</t>
  </si>
  <si>
    <t>CYF-705</t>
  </si>
  <si>
    <t>RAZ-312</t>
  </si>
  <si>
    <t>MFL-314</t>
  </si>
  <si>
    <t>SFW-110</t>
  </si>
  <si>
    <t>WEJ-659</t>
  </si>
  <si>
    <t>HDP-453</t>
  </si>
  <si>
    <t>NAH-117</t>
  </si>
  <si>
    <t>PDR-700</t>
  </si>
  <si>
    <t>CZB-267</t>
  </si>
  <si>
    <t>YJY-816</t>
  </si>
  <si>
    <t>TJX-108</t>
  </si>
  <si>
    <t>NYX-951</t>
  </si>
  <si>
    <t>HTG-016</t>
  </si>
  <si>
    <t>UOJ-291</t>
  </si>
  <si>
    <t>UTA-073</t>
  </si>
  <si>
    <t>EFY-683</t>
  </si>
  <si>
    <t>TWR-718</t>
  </si>
  <si>
    <t>ZBR-929</t>
  </si>
  <si>
    <t>TIY-360</t>
  </si>
  <si>
    <t>DVJ-866</t>
  </si>
  <si>
    <t>ZBR-255</t>
  </si>
  <si>
    <t>JHQ-520</t>
  </si>
  <si>
    <t>ZIZ-308</t>
  </si>
  <si>
    <t>QMI-539</t>
  </si>
  <si>
    <t>AXG-636</t>
  </si>
  <si>
    <t>YAJ-459</t>
  </si>
  <si>
    <t>YTP-954</t>
  </si>
  <si>
    <t>MVP-115</t>
  </si>
  <si>
    <t>CQG-766</t>
  </si>
  <si>
    <t>CWM-234</t>
  </si>
  <si>
    <t>GNA-098</t>
  </si>
  <si>
    <t>ANM-428</t>
  </si>
  <si>
    <t>DMV-051</t>
  </si>
  <si>
    <t>DSE-323</t>
  </si>
  <si>
    <t>MTY-200</t>
  </si>
  <si>
    <t>MYS-280</t>
  </si>
  <si>
    <t>IGO-784</t>
  </si>
  <si>
    <t>TMJ-153</t>
  </si>
  <si>
    <t>DBZ-144</t>
  </si>
  <si>
    <t>HHK-075</t>
  </si>
  <si>
    <t>BWU-390</t>
  </si>
  <si>
    <t>DMY-833</t>
  </si>
  <si>
    <t>YDJ-130</t>
  </si>
  <si>
    <t>XES-131</t>
  </si>
  <si>
    <t>CGB-406</t>
  </si>
  <si>
    <t>BYK-361</t>
  </si>
  <si>
    <t>TKY-008</t>
  </si>
  <si>
    <t>ZWN-043</t>
  </si>
  <si>
    <t>TMO-840</t>
  </si>
  <si>
    <t>OEQ-626</t>
  </si>
  <si>
    <t>LQR-575</t>
  </si>
  <si>
    <t>OGQ-918</t>
  </si>
  <si>
    <t>DMU-266</t>
  </si>
  <si>
    <t>ZCO-915</t>
  </si>
  <si>
    <t>SAF-555</t>
  </si>
  <si>
    <t>YPX-649</t>
  </si>
  <si>
    <t>ERM-149</t>
  </si>
  <si>
    <t>TAK-988</t>
  </si>
  <si>
    <t>GWE-393</t>
  </si>
  <si>
    <t>ZCO-082</t>
  </si>
  <si>
    <t>TIA-257</t>
  </si>
  <si>
    <t>YFM-322</t>
  </si>
  <si>
    <t>LYT-087</t>
  </si>
  <si>
    <t>CUQ-776</t>
  </si>
  <si>
    <t>FJP-628</t>
  </si>
  <si>
    <t>DFN-412</t>
  </si>
  <si>
    <t>HGP-591</t>
  </si>
  <si>
    <t>DKF-729</t>
  </si>
  <si>
    <t>HDM-321</t>
  </si>
  <si>
    <t>EWI-211</t>
  </si>
  <si>
    <t>DEJ-999</t>
  </si>
  <si>
    <t>ZDJ-153</t>
  </si>
  <si>
    <t>ACH-004</t>
  </si>
  <si>
    <t>GWA-597</t>
  </si>
  <si>
    <t>HHO-510</t>
  </si>
  <si>
    <t>HML-102</t>
  </si>
  <si>
    <t>PCN-417</t>
  </si>
  <si>
    <t>QNX-089</t>
  </si>
  <si>
    <t>YEU-123</t>
  </si>
  <si>
    <t>OMS-719</t>
  </si>
  <si>
    <t>TEQ-867</t>
  </si>
  <si>
    <t>YCD-666</t>
  </si>
  <si>
    <t>DIM-702</t>
  </si>
  <si>
    <t>MFI-011</t>
  </si>
  <si>
    <t>AUK-615</t>
  </si>
  <si>
    <t>AKL-305</t>
  </si>
  <si>
    <t>RHI-173</t>
  </si>
  <si>
    <t>HRR-701</t>
  </si>
  <si>
    <t>NGA-770</t>
  </si>
  <si>
    <t>MWV-210</t>
  </si>
  <si>
    <t>HKZ-050</t>
  </si>
  <si>
    <t>XNM-661</t>
  </si>
  <si>
    <t>BON-289</t>
  </si>
  <si>
    <t>CVC-987</t>
  </si>
  <si>
    <t>KCP-638</t>
  </si>
  <si>
    <t>KLH-727</t>
  </si>
  <si>
    <t>SXK-539</t>
  </si>
  <si>
    <t>IXZ-702</t>
  </si>
  <si>
    <t>SCT-409</t>
  </si>
  <si>
    <t>KLJ-832</t>
  </si>
  <si>
    <t>VXF-609</t>
  </si>
  <si>
    <t>IDB-860</t>
  </si>
  <si>
    <t>LBP-123</t>
  </si>
  <si>
    <t>TZE-859</t>
  </si>
  <si>
    <t>QAG-621</t>
  </si>
  <si>
    <t>ZWV-741</t>
  </si>
  <si>
    <t>FIP-958</t>
  </si>
  <si>
    <t>GJT-312</t>
  </si>
  <si>
    <t>GVG-359</t>
  </si>
  <si>
    <t>HDW-237</t>
  </si>
  <si>
    <t>CTL-856</t>
  </si>
  <si>
    <t>DWU-773</t>
  </si>
  <si>
    <t>FQL-747</t>
  </si>
  <si>
    <t>IDB-268</t>
  </si>
  <si>
    <t>JOY-874</t>
  </si>
  <si>
    <t>FVY-035</t>
  </si>
  <si>
    <t>LHC-422</t>
  </si>
  <si>
    <t>DXU-010</t>
  </si>
  <si>
    <t>QAG-086</t>
  </si>
  <si>
    <t>UDX-339</t>
  </si>
  <si>
    <t>KOD-956</t>
  </si>
  <si>
    <t>DNG-297</t>
  </si>
  <si>
    <t>MYX-850</t>
  </si>
  <si>
    <t>PDQ-395</t>
  </si>
  <si>
    <t>TKJ-077</t>
  </si>
  <si>
    <t>HBJ-729</t>
  </si>
  <si>
    <t>TFF-026</t>
  </si>
  <si>
    <t>NRM-700</t>
  </si>
  <si>
    <t>DGP-457</t>
  </si>
  <si>
    <t>UDE-103</t>
  </si>
  <si>
    <t>XOM-718</t>
  </si>
  <si>
    <t>KJE-593</t>
  </si>
  <si>
    <t>DDV-209</t>
  </si>
  <si>
    <t>JJI-343</t>
  </si>
  <si>
    <t>PGS-642</t>
  </si>
  <si>
    <t>GLO-718</t>
  </si>
  <si>
    <t>OGC-884</t>
  </si>
  <si>
    <t>RJF-988</t>
  </si>
  <si>
    <t>MSZ-313</t>
  </si>
  <si>
    <t>TNV-049</t>
  </si>
  <si>
    <t>RTW-855</t>
  </si>
  <si>
    <t>CIX-644</t>
  </si>
  <si>
    <t>NEI-668</t>
  </si>
  <si>
    <t>EOA-891</t>
  </si>
  <si>
    <t>QVU-493</t>
  </si>
  <si>
    <t>ZUS-542</t>
  </si>
  <si>
    <t>DVW-651</t>
  </si>
  <si>
    <t>SEL-375</t>
  </si>
  <si>
    <t>WXY-456</t>
  </si>
  <si>
    <t>NPV-436</t>
  </si>
  <si>
    <t>CMJ-800</t>
  </si>
  <si>
    <t>JYS-832</t>
  </si>
  <si>
    <t>NHF-380</t>
  </si>
  <si>
    <t>ZLV-229</t>
  </si>
  <si>
    <t>RJF-266</t>
  </si>
  <si>
    <t>TYY-295</t>
  </si>
  <si>
    <t>UQX-338</t>
  </si>
  <si>
    <t>KCN-096</t>
  </si>
  <si>
    <t>FNV-097</t>
  </si>
  <si>
    <t>ZXV-435</t>
  </si>
  <si>
    <t>LVD-250</t>
  </si>
  <si>
    <t>LPN-647</t>
  </si>
  <si>
    <t>IBN-537</t>
  </si>
  <si>
    <t>HMO-527</t>
  </si>
  <si>
    <t>SVY-092</t>
  </si>
  <si>
    <t>XEL-131</t>
  </si>
  <si>
    <t>BIL-442</t>
  </si>
  <si>
    <t>WNO-411</t>
  </si>
  <si>
    <t>CDO-581</t>
  </si>
  <si>
    <t>HDJ-438</t>
  </si>
  <si>
    <t>AYR-227</t>
  </si>
  <si>
    <t>FRV-963</t>
  </si>
  <si>
    <t>HCL-357</t>
  </si>
  <si>
    <t>RGC-118</t>
  </si>
  <si>
    <t>LIZ-826</t>
  </si>
  <si>
    <t>WVA-179</t>
  </si>
  <si>
    <t>RVQ-478</t>
  </si>
  <si>
    <t>LPU-477</t>
  </si>
  <si>
    <t>JTP-278</t>
  </si>
  <si>
    <t>JME-790</t>
  </si>
  <si>
    <t>SLP-739</t>
  </si>
  <si>
    <t>DFH-838</t>
  </si>
  <si>
    <t>MUK-459</t>
  </si>
  <si>
    <t>CTJ-114</t>
  </si>
  <si>
    <t>CAE-289</t>
  </si>
  <si>
    <t>UEY-977</t>
  </si>
  <si>
    <t>DYY-169</t>
  </si>
  <si>
    <t>KHI-133</t>
  </si>
  <si>
    <t>FZG-495</t>
  </si>
  <si>
    <t>SEX-698</t>
  </si>
  <si>
    <t>OZS-477</t>
  </si>
  <si>
    <t>IOT-986</t>
  </si>
  <si>
    <t>YBU-145</t>
  </si>
  <si>
    <t>LVX-610</t>
  </si>
  <si>
    <t>EXQ-139</t>
  </si>
  <si>
    <t>KSF-627</t>
  </si>
  <si>
    <t>MAL-987</t>
  </si>
  <si>
    <t>BLU-886</t>
  </si>
  <si>
    <t>PZP-305</t>
  </si>
  <si>
    <t>IKQ-403</t>
  </si>
  <si>
    <t>EXO-843</t>
  </si>
  <si>
    <t>PYY-917</t>
  </si>
  <si>
    <t>ROV-172</t>
  </si>
  <si>
    <t>NNJ-802</t>
  </si>
  <si>
    <t>HDI-736</t>
  </si>
  <si>
    <t>ZAK-410</t>
  </si>
  <si>
    <t>SKO-854</t>
  </si>
  <si>
    <t>UAZ-412</t>
  </si>
  <si>
    <t>KYM-158</t>
  </si>
  <si>
    <t>XEO-205</t>
  </si>
  <si>
    <t>CBD-247</t>
  </si>
  <si>
    <t>FSO-843</t>
  </si>
  <si>
    <t>NPX-293</t>
  </si>
  <si>
    <t>AJE-137</t>
  </si>
  <si>
    <t>KCV-643</t>
  </si>
  <si>
    <t>HRW-351</t>
  </si>
  <si>
    <t>NPH-358</t>
  </si>
  <si>
    <t>XNL-920</t>
  </si>
  <si>
    <t>TPY-408</t>
  </si>
  <si>
    <t>OXJ-187</t>
  </si>
  <si>
    <t>XAM-080</t>
  </si>
  <si>
    <t>BCQ-673</t>
  </si>
  <si>
    <t>BML-182</t>
  </si>
  <si>
    <t>GHU-769</t>
  </si>
  <si>
    <t>FIQ-592</t>
  </si>
  <si>
    <t>WAX-796</t>
  </si>
  <si>
    <t>UFK-250</t>
  </si>
  <si>
    <t>NQY-257</t>
  </si>
  <si>
    <t>YPZ-213</t>
  </si>
  <si>
    <t>NSV-238</t>
  </si>
  <si>
    <t>XHD-490</t>
  </si>
  <si>
    <t>CBP-430</t>
  </si>
  <si>
    <t>JYS-118</t>
  </si>
  <si>
    <t>VVB-852</t>
  </si>
  <si>
    <t>TOJ-374</t>
  </si>
  <si>
    <t>UOR-428</t>
  </si>
  <si>
    <t>ADY-379</t>
  </si>
  <si>
    <t>CCT-852</t>
  </si>
  <si>
    <t>BQX-102</t>
  </si>
  <si>
    <t>AGL-369</t>
  </si>
  <si>
    <t>EHK-094</t>
  </si>
  <si>
    <t>TKI-111</t>
  </si>
  <si>
    <t>WVH-266</t>
  </si>
  <si>
    <t>MRQ-424</t>
  </si>
  <si>
    <t>CKX-797</t>
  </si>
  <si>
    <t>TSA-453</t>
  </si>
  <si>
    <t>ZFC-471</t>
  </si>
  <si>
    <t>JEX-187</t>
  </si>
  <si>
    <t>NSJ-034</t>
  </si>
  <si>
    <t>AVH-115</t>
  </si>
  <si>
    <t>UDZ-943</t>
  </si>
  <si>
    <t>ASM-416</t>
  </si>
  <si>
    <t>FWJ-768</t>
  </si>
  <si>
    <t>LYQ-818</t>
  </si>
  <si>
    <t>DNH-788</t>
  </si>
  <si>
    <t>JQM-309</t>
  </si>
  <si>
    <t>ZGX-107</t>
  </si>
  <si>
    <t>NQP-774</t>
  </si>
  <si>
    <t>NLP-490</t>
  </si>
  <si>
    <t>GEE-875</t>
  </si>
  <si>
    <t>UDH-701</t>
  </si>
  <si>
    <t>NPV-513</t>
  </si>
  <si>
    <t>YRY-421</t>
  </si>
  <si>
    <t>QBB-920</t>
  </si>
  <si>
    <t>DXZ-426</t>
  </si>
  <si>
    <t>QRB-639</t>
  </si>
  <si>
    <t>WHJ-342</t>
  </si>
  <si>
    <t>AYL-092</t>
  </si>
  <si>
    <t>PHL-339</t>
  </si>
  <si>
    <t>KBQ-983</t>
  </si>
  <si>
    <t>QFB-988</t>
  </si>
  <si>
    <t>LSU-269</t>
  </si>
  <si>
    <t>FYE-706</t>
  </si>
  <si>
    <t>KJG-628</t>
  </si>
  <si>
    <t>UTK-019</t>
  </si>
  <si>
    <t>EXK-445</t>
  </si>
  <si>
    <t>YRX-533</t>
  </si>
  <si>
    <t>NOC-034</t>
  </si>
  <si>
    <t>LBA-113</t>
  </si>
  <si>
    <t>DOL-853</t>
  </si>
  <si>
    <t>XXA-047</t>
  </si>
  <si>
    <t>AZO-185</t>
  </si>
  <si>
    <t>JTD-786</t>
  </si>
  <si>
    <t>PJI-563</t>
  </si>
  <si>
    <t>SEX-790</t>
  </si>
  <si>
    <t>OSP-391</t>
  </si>
  <si>
    <t>WJC-731</t>
  </si>
  <si>
    <t>SCH-223</t>
  </si>
  <si>
    <t>SBY-001</t>
  </si>
  <si>
    <t>ELU-349</t>
  </si>
  <si>
    <t>EFP-974</t>
  </si>
  <si>
    <t>ZCQ-642</t>
  </si>
  <si>
    <t>BSM-584</t>
  </si>
  <si>
    <t>WQV-689</t>
  </si>
  <si>
    <t>MNP-460</t>
  </si>
  <si>
    <t>ANS-041</t>
  </si>
  <si>
    <t>SJQ-203</t>
  </si>
  <si>
    <t>UFZ-918</t>
  </si>
  <si>
    <t>DEM-065</t>
  </si>
  <si>
    <t>TEY-605</t>
  </si>
  <si>
    <t>UPW-293</t>
  </si>
  <si>
    <t>San Marino</t>
  </si>
  <si>
    <t>WESTERN EUROPE</t>
  </si>
  <si>
    <t>Mastercard</t>
  </si>
  <si>
    <t>Ukraine</t>
  </si>
  <si>
    <t>EASTERN EUROPE</t>
  </si>
  <si>
    <t>Switch</t>
  </si>
  <si>
    <t>Estonia</t>
  </si>
  <si>
    <t>BALTICS</t>
  </si>
  <si>
    <t>Visa</t>
  </si>
  <si>
    <t>Hungary</t>
  </si>
  <si>
    <t>American Express</t>
  </si>
  <si>
    <t>Luxembourg</t>
  </si>
  <si>
    <t>Italy</t>
  </si>
  <si>
    <t>Monaco</t>
  </si>
  <si>
    <t>Netherlands</t>
  </si>
  <si>
    <t>France</t>
  </si>
  <si>
    <t>Store Card</t>
  </si>
  <si>
    <t>Cyprus</t>
  </si>
  <si>
    <t>NEAR EAST</t>
  </si>
  <si>
    <t>Switzerland</t>
  </si>
  <si>
    <t>Germany</t>
  </si>
  <si>
    <t>Andorra</t>
  </si>
  <si>
    <t>Slovenia</t>
  </si>
  <si>
    <t>Bulgaria</t>
  </si>
  <si>
    <t>Iceland</t>
  </si>
  <si>
    <t>Slovakia</t>
  </si>
  <si>
    <t>Bosnia and Herzegovina</t>
  </si>
  <si>
    <t>Malta</t>
  </si>
  <si>
    <t>Romania</t>
  </si>
  <si>
    <t>Turkey</t>
  </si>
  <si>
    <t>Liechtenstein</t>
  </si>
  <si>
    <t>Montenegro</t>
  </si>
  <si>
    <t>Gibraltar</t>
  </si>
  <si>
    <t>Albania</t>
  </si>
  <si>
    <t>Norway</t>
  </si>
  <si>
    <t>Kosovo</t>
  </si>
  <si>
    <t>United Kingdom</t>
  </si>
  <si>
    <t>Austria</t>
  </si>
  <si>
    <t>Sweden</t>
  </si>
  <si>
    <t>Portugal</t>
  </si>
  <si>
    <t>Latvia</t>
  </si>
  <si>
    <t>Finland</t>
  </si>
  <si>
    <t>Serbia</t>
  </si>
  <si>
    <t>Belgium</t>
  </si>
  <si>
    <t>Poland</t>
  </si>
  <si>
    <t>Lithuania</t>
  </si>
  <si>
    <t>Denmark</t>
  </si>
  <si>
    <t>Czech Republic</t>
  </si>
  <si>
    <t>Croatia</t>
  </si>
  <si>
    <t>Greece</t>
  </si>
  <si>
    <t>Élettartam</t>
  </si>
  <si>
    <t>Demográfia</t>
  </si>
  <si>
    <t>Japán</t>
  </si>
  <si>
    <t>Spanyolország</t>
  </si>
  <si>
    <t>Brazília</t>
  </si>
  <si>
    <t>Írország</t>
  </si>
  <si>
    <t>Szül. ráta</t>
  </si>
  <si>
    <t>Vatican City</t>
  </si>
  <si>
    <t>Åland Islands (Finland)</t>
  </si>
  <si>
    <t>Gibraltar (UK)</t>
  </si>
  <si>
    <t>Faroe Islands (Denmark)</t>
  </si>
  <si>
    <t>Guernsey (UK)</t>
  </si>
  <si>
    <t>Isle of Man (UK)</t>
  </si>
  <si>
    <t>Jersey (UK)</t>
  </si>
  <si>
    <t>North Macedonia</t>
  </si>
  <si>
    <t>Moldova</t>
  </si>
  <si>
    <t>Armenia</t>
  </si>
  <si>
    <t>Georgia</t>
  </si>
  <si>
    <t>Belarus</t>
  </si>
  <si>
    <t>Azerbaijan</t>
  </si>
  <si>
    <t>Kicsi</t>
  </si>
  <si>
    <t>Közepes</t>
  </si>
  <si>
    <t>Nagy</t>
  </si>
  <si>
    <t>Határok</t>
  </si>
  <si>
    <t>Kategória</t>
  </si>
  <si>
    <t>Ország</t>
  </si>
  <si>
    <t>Népesség</t>
  </si>
  <si>
    <t>&lt;TICKER&gt;</t>
  </si>
  <si>
    <t>date</t>
  </si>
  <si>
    <t>&lt;VOL&gt;</t>
  </si>
  <si>
    <t>open</t>
  </si>
  <si>
    <t>high</t>
  </si>
  <si>
    <t>low</t>
  </si>
  <si>
    <t>close</t>
  </si>
  <si>
    <t>EURGBP</t>
  </si>
  <si>
    <t>Megye</t>
  </si>
  <si>
    <t>Székhely</t>
  </si>
  <si>
    <t>Országrész</t>
  </si>
  <si>
    <t>Régió</t>
  </si>
  <si>
    <t>Terület</t>
  </si>
  <si>
    <t>Népsűrűség</t>
  </si>
  <si>
    <t>–</t>
  </si>
  <si>
    <t>Székesfehérvár</t>
  </si>
  <si>
    <t>Nyíregyháza</t>
  </si>
  <si>
    <t>Eger</t>
  </si>
  <si>
    <t>Szombathely</t>
  </si>
  <si>
    <t>Salgótarján</t>
  </si>
  <si>
    <t>Szolnok</t>
  </si>
  <si>
    <t>Békéscsaba</t>
  </si>
  <si>
    <t>Szekszárd</t>
  </si>
  <si>
    <t>Kaposvár</t>
  </si>
  <si>
    <t>https://hu.wikipedia.org/wiki/Magyarorsz%C3%A1g_megy%C3%A9i</t>
  </si>
  <si>
    <t>Geography</t>
  </si>
  <si>
    <t>TÍPUS</t>
  </si>
  <si>
    <t>SZÍN</t>
  </si>
  <si>
    <t>DAEWOO</t>
  </si>
  <si>
    <t>KIA</t>
  </si>
  <si>
    <t>Átlag</t>
  </si>
  <si>
    <t>Jó</t>
  </si>
  <si>
    <t>Rossz</t>
  </si>
  <si>
    <t>Ár</t>
  </si>
  <si>
    <t>Minőség</t>
  </si>
  <si>
    <t>Választás</t>
  </si>
  <si>
    <t>Hangulat</t>
  </si>
  <si>
    <t>Szolgáltatás</t>
  </si>
  <si>
    <t>Ügyfél 1</t>
  </si>
  <si>
    <t>Ügyfél 2</t>
  </si>
  <si>
    <t>Ügyfél 3</t>
  </si>
  <si>
    <t>Ügyfél 4</t>
  </si>
  <si>
    <t>Ügyfél 5</t>
  </si>
  <si>
    <t>Ügyfél</t>
  </si>
  <si>
    <t>Típus</t>
  </si>
  <si>
    <t>Szín</t>
  </si>
  <si>
    <t>Narancssárga</t>
  </si>
  <si>
    <t>Piros</t>
  </si>
  <si>
    <t>Lila</t>
  </si>
  <si>
    <t>Kék</t>
  </si>
  <si>
    <t>Zöld</t>
  </si>
  <si>
    <t>Összeg / Ár</t>
  </si>
  <si>
    <t>Fekete</t>
  </si>
  <si>
    <t>Használt/Új</t>
  </si>
  <si>
    <t>Használt</t>
  </si>
  <si>
    <t>Új</t>
  </si>
  <si>
    <t>Barna</t>
  </si>
  <si>
    <t>Azonosító</t>
  </si>
  <si>
    <t>Életkor</t>
  </si>
  <si>
    <t>Fiúk</t>
  </si>
  <si>
    <t>Lányok</t>
  </si>
  <si>
    <t>Kezdet</t>
  </si>
  <si>
    <t>Záró állapot</t>
  </si>
  <si>
    <t>1. negyedév</t>
  </si>
  <si>
    <t>Levonva a kiadásokat</t>
  </si>
  <si>
    <t>Levonva az adót</t>
  </si>
  <si>
    <t>Levonva az osztalékot</t>
  </si>
  <si>
    <t>Térköz</t>
  </si>
  <si>
    <t>Érték</t>
  </si>
  <si>
    <t>Adatok</t>
  </si>
  <si>
    <t>Rendszám</t>
  </si>
  <si>
    <t>Dátum</t>
  </si>
  <si>
    <t>Fogyasztás</t>
  </si>
  <si>
    <t>Kereskedő</t>
  </si>
  <si>
    <t>Regió</t>
  </si>
  <si>
    <t>fekete</t>
  </si>
  <si>
    <t>zöld</t>
  </si>
  <si>
    <t>fehér</t>
  </si>
  <si>
    <t>lila</t>
  </si>
  <si>
    <t>kék</t>
  </si>
  <si>
    <t>Fizetési mód</t>
  </si>
  <si>
    <t>Mennyiség</t>
  </si>
  <si>
    <t>Nem</t>
  </si>
  <si>
    <t>Házas/Egyedülálló</t>
  </si>
  <si>
    <t>Egyedülálló</t>
  </si>
  <si>
    <t>Házas</t>
  </si>
  <si>
    <t>piros</t>
  </si>
  <si>
    <t>Férfi</t>
  </si>
  <si>
    <t>Nő</t>
  </si>
  <si>
    <t>Ez a munkalap védett, de az űrlapvezérlők működnek és a sárga cellákba is tudtok gépelni!</t>
  </si>
  <si>
    <t>Ez a munkalap védett, de a sárga cellákba tudtok gépelni.</t>
  </si>
  <si>
    <t>mentorklub</t>
  </si>
  <si>
    <t>Revenue 
$ (000's)</t>
  </si>
  <si>
    <t>Jambor 
Istvan</t>
  </si>
  <si>
    <t>Margin 
$ (000's)</t>
  </si>
  <si>
    <t>Sorszám</t>
  </si>
  <si>
    <t>Gyümölcs</t>
  </si>
  <si>
    <t>Kiszerelés</t>
  </si>
  <si>
    <t>alma</t>
  </si>
  <si>
    <t>körte</t>
  </si>
  <si>
    <t>barack</t>
  </si>
  <si>
    <t>banán</t>
  </si>
  <si>
    <t>szőlő</t>
  </si>
  <si>
    <t>szilva</t>
  </si>
  <si>
    <t>kiwi</t>
  </si>
  <si>
    <t>kilós</t>
  </si>
  <si>
    <t>dobozos</t>
  </si>
  <si>
    <t>zsákos</t>
  </si>
  <si>
    <t>hálós</t>
  </si>
  <si>
    <t>darabos</t>
  </si>
  <si>
    <t>Sorcímkék</t>
  </si>
  <si>
    <t>Végösszeg</t>
  </si>
  <si>
    <t>Mennyiség / Kiszerelés</t>
  </si>
  <si>
    <t>Tranzakció dátuma</t>
  </si>
  <si>
    <t>NAGY</t>
  </si>
  <si>
    <t>KICSI</t>
  </si>
  <si>
    <t>Összeg</t>
  </si>
  <si>
    <t>tablazatnev[oszlopnev]</t>
  </si>
  <si>
    <t>Megnevezeés</t>
  </si>
  <si>
    <t>1. negyedév költségek</t>
  </si>
  <si>
    <t>szintvonal</t>
  </si>
  <si>
    <t>nők</t>
  </si>
  <si>
    <t>datum</t>
  </si>
  <si>
    <t>érték</t>
  </si>
  <si>
    <t>Mennyiség / Mennyiség</t>
  </si>
  <si>
    <t>Mennyiség / Nem</t>
  </si>
  <si>
    <t>Mennyiség / Életkor</t>
  </si>
  <si>
    <t>20-29</t>
  </si>
  <si>
    <t>30-39</t>
  </si>
  <si>
    <t>40-49</t>
  </si>
  <si>
    <t>50-59</t>
  </si>
  <si>
    <t>60-69</t>
  </si>
  <si>
    <t>70-79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</si>
</sst>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3" formatCode="_-* #,##0.00_-;\-* #,##0.00_-;_-* &quot;-&quot;??_-;_-@_-"/>
    <numFmt numFmtId="164" formatCode="&quot;Ft&quot;#,##0"/>
    <numFmt numFmtId="165" formatCode="&quot;Ft&quot;#,##0.00"/>
    <numFmt numFmtId="166" formatCode="#,##0_);[Red]\(#,##0\);&quot;nulla&quot;"/>
    <numFmt numFmtId="167" formatCode="0&quot;. zh&quot;"/>
    <numFmt numFmtId="168" formatCode="_-&quot;Ft&quot;* #,##0.00_-;\-&quot;Ft&quot;* #,##0.00_-;_-&quot;Ft&quot;* &quot;-&quot;??_-;_-@_-"/>
    <numFmt numFmtId="169" formatCode="_-&quot;Ft&quot;* #,##0_-;\-&quot;Ft&quot;* #,##0_-;_-&quot;Ft&quot;* &quot;-&quot;??_-;_-@_-"/>
    <numFmt numFmtId="170" formatCode="_-[$$-409]* #,##0.00_ ;_-[$$-409]* \-#,##0.00\ ;_-[$$-409]* &quot;-&quot;??_ ;_-@_ "/>
    <numFmt numFmtId="171" formatCode="_-[$$-409]* #,##0_ ;_-[$$-409]* \-#,##0\ ;_-[$$-409]* &quot;-&quot;??_ ;_-@_ "/>
    <numFmt numFmtId="172" formatCode="_-* #,##0\ [$Ft-40E]_-;\-* #,##0\ [$Ft-40E]_-;_-* &quot;-&quot;??\ [$Ft-40E]_-;_-@_-"/>
    <numFmt numFmtId="173" formatCode="[$$-409]#,##0.00"/>
    <numFmt numFmtId="174" formatCode="0.0%"/>
    <numFmt numFmtId="175" formatCode="_-* #,##0_-;\-* #,##0_-;_-* &quot;-&quot;??_-;_-@_-"/>
    <numFmt numFmtId="176" formatCode="0,&quot;e&quot;"/>
    <numFmt numFmtId="177" formatCode="0.00,,&quot;m Ft&quot;"/>
    <numFmt numFmtId="178" formatCode="#,##0,"/>
  </numFmts>
  <fonts count="5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color indexed="8"/>
      <name val="Arial"/>
      <family val="2"/>
    </font>
    <font>
      <b/>
      <sz val="11"/>
      <color theme="0" tint="-4.9989318521683403E-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indexed="63"/>
      <name val="Calibri"/>
      <family val="2"/>
    </font>
    <font>
      <sz val="11"/>
      <color indexed="16"/>
      <name val="Calibri"/>
      <family val="2"/>
      <scheme val="minor"/>
    </font>
    <font>
      <b/>
      <sz val="11"/>
      <color indexed="63"/>
      <name val="Calibri"/>
      <family val="2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b/>
      <u val="singleAccounting"/>
      <sz val="11"/>
      <color theme="3"/>
      <name val="Calibri"/>
      <family val="2"/>
      <scheme val="minor"/>
    </font>
    <font>
      <sz val="11"/>
      <name val="Calibri"/>
      <family val="2"/>
      <scheme val="minor"/>
    </font>
    <font>
      <sz val="10"/>
      <name val="Tahoma"/>
      <family val="2"/>
      <charset val="238"/>
    </font>
    <font>
      <sz val="9"/>
      <name val="Tahoma"/>
      <family val="2"/>
      <charset val="238"/>
    </font>
    <font>
      <b/>
      <sz val="9"/>
      <color indexed="52"/>
      <name val="Tahoma"/>
      <family val="2"/>
      <charset val="238"/>
    </font>
    <font>
      <b/>
      <sz val="9"/>
      <color indexed="57"/>
      <name val="Tahoma"/>
      <family val="2"/>
      <charset val="238"/>
    </font>
    <font>
      <b/>
      <sz val="9"/>
      <color indexed="48"/>
      <name val="Tahoma"/>
      <family val="2"/>
      <charset val="238"/>
    </font>
    <font>
      <sz val="8"/>
      <color indexed="52"/>
      <name val="Tahoma"/>
      <family val="2"/>
      <charset val="238"/>
    </font>
    <font>
      <sz val="8"/>
      <name val="Tahoma"/>
      <family val="2"/>
      <charset val="238"/>
    </font>
    <font>
      <sz val="8"/>
      <color indexed="57"/>
      <name val="Tahoma"/>
      <family val="2"/>
      <charset val="238"/>
    </font>
    <font>
      <sz val="8"/>
      <color indexed="48"/>
      <name val="Tahoma"/>
      <family val="2"/>
      <charset val="238"/>
    </font>
    <font>
      <u/>
      <sz val="10"/>
      <color theme="10"/>
      <name val="Tahoma"/>
      <family val="2"/>
      <charset val="238"/>
    </font>
    <font>
      <sz val="9"/>
      <color indexed="23"/>
      <name val="Tahoma"/>
      <family val="2"/>
      <charset val="238"/>
    </font>
    <font>
      <b/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MT"/>
      <family val="2"/>
    </font>
    <font>
      <b/>
      <sz val="10"/>
      <name val="Arial MT"/>
    </font>
    <font>
      <sz val="10"/>
      <name val="Arial"/>
      <family val="2"/>
    </font>
    <font>
      <sz val="10"/>
      <color rgb="FFC00000"/>
      <name val="Arial MT"/>
      <family val="2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b/>
      <i/>
      <sz val="10"/>
      <name val="Arial MT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u/>
      <sz val="10"/>
      <name val="Arial"/>
      <family val="2"/>
    </font>
    <font>
      <sz val="8"/>
      <color rgb="FF000000"/>
      <name val="Segoe UI"/>
      <family val="2"/>
    </font>
    <font>
      <b/>
      <sz val="14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name val="Times New Roman"/>
      <family val="1"/>
    </font>
    <font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color theme="1"/>
      <name val="Times New Roman"/>
      <family val="1"/>
    </font>
    <font>
      <b/>
      <sz val="14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C000"/>
      <name val="Arial MT"/>
      <family val="2"/>
    </font>
  </fonts>
  <fills count="23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5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8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23"/>
      </right>
      <top style="thin">
        <color indexed="64"/>
      </top>
      <bottom style="thin">
        <color indexed="64"/>
      </bottom>
      <diagonal/>
    </border>
    <border>
      <left style="hair">
        <color indexed="23"/>
      </left>
      <right style="hair">
        <color indexed="23"/>
      </right>
      <top style="thin">
        <color indexed="64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23"/>
      </bottom>
      <diagonal/>
    </border>
    <border>
      <left style="thin">
        <color indexed="64"/>
      </left>
      <right style="hair">
        <color indexed="23"/>
      </right>
      <top style="thin">
        <color indexed="64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64"/>
      </top>
      <bottom style="hair">
        <color indexed="23"/>
      </bottom>
      <diagonal/>
    </border>
    <border>
      <left style="hair">
        <color indexed="23"/>
      </left>
      <right style="thin">
        <color indexed="64"/>
      </right>
      <top style="thin">
        <color indexed="64"/>
      </top>
      <bottom style="hair">
        <color indexed="23"/>
      </bottom>
      <diagonal/>
    </border>
    <border>
      <left/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 style="thin">
        <color indexed="64"/>
      </right>
      <top/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/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thin">
        <color indexed="64"/>
      </bottom>
      <diagonal/>
    </border>
    <border>
      <left style="thin">
        <color indexed="64"/>
      </left>
      <right style="hair">
        <color indexed="23"/>
      </right>
      <top style="hair">
        <color indexed="23"/>
      </top>
      <bottom style="thin">
        <color indexed="64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hair">
        <color indexed="23"/>
      </top>
      <bottom style="thin">
        <color indexed="64"/>
      </bottom>
      <diagonal/>
    </border>
    <border>
      <left/>
      <right style="hair">
        <color indexed="23"/>
      </right>
      <top style="hair">
        <color indexed="23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theme="1"/>
      </top>
      <bottom style="thin">
        <color theme="4" tint="0.39997558519241921"/>
      </bottom>
      <diagonal/>
    </border>
    <border>
      <left/>
      <right/>
      <top style="thin">
        <color theme="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1"/>
      </top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auto="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double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0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5" fillId="2" borderId="1" applyNumberFormat="0" applyAlignment="0" applyProtection="0"/>
    <xf numFmtId="9" fontId="10" fillId="0" borderId="0" applyFont="0" applyFill="0" applyBorder="0" applyAlignment="0" applyProtection="0"/>
    <xf numFmtId="0" fontId="11" fillId="8" borderId="0" applyNumberFormat="0" applyBorder="0" applyAlignment="0" applyProtection="0"/>
    <xf numFmtId="0" fontId="13" fillId="9" borderId="0" applyNumberFormat="0" applyBorder="0" applyAlignment="0" applyProtection="0"/>
    <xf numFmtId="0" fontId="14" fillId="0" borderId="0"/>
    <xf numFmtId="0" fontId="17" fillId="0" borderId="0"/>
    <xf numFmtId="0" fontId="26" fillId="0" borderId="0" applyNumberFormat="0" applyFill="0" applyBorder="0" applyAlignment="0" applyProtection="0"/>
    <xf numFmtId="0" fontId="29" fillId="0" borderId="0"/>
    <xf numFmtId="43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2" fillId="0" borderId="0"/>
    <xf numFmtId="43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</cellStyleXfs>
  <cellXfs count="335">
    <xf numFmtId="0" fontId="0" fillId="0" borderId="0" xfId="0"/>
    <xf numFmtId="0" fontId="1" fillId="0" borderId="0" xfId="1"/>
    <xf numFmtId="165" fontId="1" fillId="0" borderId="0" xfId="1" applyNumberFormat="1"/>
    <xf numFmtId="0" fontId="2" fillId="0" borderId="0" xfId="1" applyFont="1"/>
    <xf numFmtId="0" fontId="4" fillId="4" borderId="11" xfId="3" applyFont="1" applyFill="1" applyBorder="1" applyAlignment="1">
      <alignment horizontal="center"/>
    </xf>
    <xf numFmtId="0" fontId="6" fillId="3" borderId="12" xfId="4" applyFont="1" applyFill="1" applyBorder="1" applyAlignment="1"/>
    <xf numFmtId="0" fontId="2" fillId="0" borderId="0" xfId="1" applyFont="1" applyAlignment="1">
      <alignment horizontal="left"/>
    </xf>
    <xf numFmtId="0" fontId="1" fillId="0" borderId="0" xfId="1" applyAlignment="1">
      <alignment horizontal="center"/>
    </xf>
    <xf numFmtId="0" fontId="5" fillId="6" borderId="1" xfId="4" applyNumberFormat="1" applyFill="1" applyAlignment="1">
      <alignment horizontal="center"/>
    </xf>
    <xf numFmtId="0" fontId="8" fillId="6" borderId="18" xfId="2" applyNumberFormat="1" applyFont="1" applyFill="1" applyBorder="1" applyAlignment="1">
      <alignment horizontal="center"/>
    </xf>
    <xf numFmtId="166" fontId="5" fillId="3" borderId="1" xfId="4" applyNumberFormat="1" applyFill="1" applyAlignment="1">
      <alignment horizontal="center"/>
    </xf>
    <xf numFmtId="166" fontId="5" fillId="7" borderId="1" xfId="4" applyNumberFormat="1" applyFill="1" applyAlignment="1">
      <alignment horizontal="center"/>
    </xf>
    <xf numFmtId="14" fontId="1" fillId="0" borderId="0" xfId="1" applyNumberFormat="1"/>
    <xf numFmtId="0" fontId="1" fillId="0" borderId="0" xfId="8" applyFont="1"/>
    <xf numFmtId="0" fontId="1" fillId="0" borderId="0" xfId="8" applyFont="1" applyAlignment="1">
      <alignment horizontal="center"/>
    </xf>
    <xf numFmtId="0" fontId="1" fillId="0" borderId="19" xfId="8" applyFont="1" applyBorder="1" applyAlignment="1">
      <alignment horizontal="right"/>
    </xf>
    <xf numFmtId="0" fontId="1" fillId="0" borderId="20" xfId="8" applyFont="1" applyBorder="1" applyAlignment="1">
      <alignment horizontal="center"/>
    </xf>
    <xf numFmtId="0" fontId="1" fillId="0" borderId="21" xfId="8" applyFont="1" applyBorder="1" applyAlignment="1">
      <alignment horizontal="right"/>
    </xf>
    <xf numFmtId="0" fontId="1" fillId="0" borderId="22" xfId="8" applyFont="1" applyBorder="1" applyAlignment="1">
      <alignment horizontal="center"/>
    </xf>
    <xf numFmtId="0" fontId="1" fillId="0" borderId="7" xfId="8" applyFont="1" applyBorder="1" applyAlignment="1">
      <alignment horizontal="right"/>
    </xf>
    <xf numFmtId="0" fontId="1" fillId="0" borderId="23" xfId="8" applyFont="1" applyBorder="1" applyAlignment="1">
      <alignment horizontal="center"/>
    </xf>
    <xf numFmtId="2" fontId="15" fillId="3" borderId="0" xfId="8" applyNumberFormat="1" applyFont="1" applyFill="1"/>
    <xf numFmtId="3" fontId="15" fillId="3" borderId="0" xfId="8" applyNumberFormat="1" applyFont="1" applyFill="1"/>
    <xf numFmtId="0" fontId="16" fillId="0" borderId="24" xfId="8" applyFont="1" applyBorder="1"/>
    <xf numFmtId="3" fontId="16" fillId="5" borderId="24" xfId="8" applyNumberFormat="1" applyFont="1" applyFill="1" applyBorder="1"/>
    <xf numFmtId="3" fontId="1" fillId="0" borderId="0" xfId="8" applyNumberFormat="1" applyFont="1"/>
    <xf numFmtId="3" fontId="1" fillId="0" borderId="0" xfId="8" applyNumberFormat="1" applyFont="1" applyAlignment="1">
      <alignment horizontal="right"/>
    </xf>
    <xf numFmtId="2" fontId="15" fillId="3" borderId="0" xfId="8" applyNumberFormat="1" applyFont="1" applyFill="1" applyAlignment="1">
      <alignment horizontal="center"/>
    </xf>
    <xf numFmtId="0" fontId="16" fillId="5" borderId="24" xfId="8" applyFont="1" applyFill="1" applyBorder="1"/>
    <xf numFmtId="3" fontId="16" fillId="0" borderId="24" xfId="8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8" fillId="0" borderId="25" xfId="9" applyFont="1" applyBorder="1" applyAlignment="1">
      <alignment horizontal="center" vertical="center" wrapText="1"/>
    </xf>
    <xf numFmtId="0" fontId="19" fillId="0" borderId="26" xfId="9" applyFont="1" applyBorder="1" applyAlignment="1">
      <alignment horizontal="center" textRotation="90"/>
    </xf>
    <xf numFmtId="0" fontId="20" fillId="0" borderId="27" xfId="9" applyFont="1" applyBorder="1" applyAlignment="1">
      <alignment horizontal="center" textRotation="90"/>
    </xf>
    <xf numFmtId="0" fontId="20" fillId="0" borderId="28" xfId="9" applyFont="1" applyBorder="1" applyAlignment="1">
      <alignment horizontal="center" textRotation="90"/>
    </xf>
    <xf numFmtId="0" fontId="21" fillId="0" borderId="26" xfId="9" applyFont="1" applyBorder="1" applyAlignment="1">
      <alignment horizontal="center" textRotation="90"/>
    </xf>
    <xf numFmtId="0" fontId="21" fillId="0" borderId="27" xfId="9" applyFont="1" applyBorder="1" applyAlignment="1">
      <alignment horizontal="center" textRotation="90"/>
    </xf>
    <xf numFmtId="0" fontId="21" fillId="0" borderId="28" xfId="9" applyFont="1" applyBorder="1" applyAlignment="1">
      <alignment horizontal="center" textRotation="90"/>
    </xf>
    <xf numFmtId="0" fontId="18" fillId="0" borderId="0" xfId="9" applyFont="1" applyAlignment="1">
      <alignment horizontal="center" textRotation="90"/>
    </xf>
    <xf numFmtId="0" fontId="19" fillId="0" borderId="29" xfId="9" applyFont="1" applyBorder="1" applyAlignment="1">
      <alignment horizontal="left" vertical="center"/>
    </xf>
    <xf numFmtId="0" fontId="22" fillId="10" borderId="30" xfId="9" applyFont="1" applyFill="1" applyBorder="1" applyAlignment="1">
      <alignment horizontal="center" vertical="center"/>
    </xf>
    <xf numFmtId="0" fontId="22" fillId="0" borderId="31" xfId="9" applyFont="1" applyBorder="1" applyAlignment="1">
      <alignment horizontal="center" vertical="center"/>
    </xf>
    <xf numFmtId="0" fontId="22" fillId="0" borderId="32" xfId="9" applyFont="1" applyBorder="1" applyAlignment="1">
      <alignment horizontal="center" vertical="center"/>
    </xf>
    <xf numFmtId="0" fontId="22" fillId="0" borderId="33" xfId="9" applyFont="1" applyBorder="1" applyAlignment="1">
      <alignment horizontal="center" vertical="center"/>
    </xf>
    <xf numFmtId="0" fontId="22" fillId="0" borderId="34" xfId="9" applyFont="1" applyBorder="1" applyAlignment="1">
      <alignment horizontal="center" vertical="center"/>
    </xf>
    <xf numFmtId="0" fontId="22" fillId="0" borderId="35" xfId="9" applyFont="1" applyBorder="1" applyAlignment="1">
      <alignment horizontal="center" vertical="center"/>
    </xf>
    <xf numFmtId="0" fontId="23" fillId="0" borderId="0" xfId="9" applyFont="1" applyAlignment="1">
      <alignment horizontal="center" vertical="center"/>
    </xf>
    <xf numFmtId="0" fontId="20" fillId="0" borderId="36" xfId="9" applyFont="1" applyBorder="1" applyAlignment="1">
      <alignment horizontal="left" vertical="center"/>
    </xf>
    <xf numFmtId="0" fontId="24" fillId="0" borderId="37" xfId="9" applyFont="1" applyBorder="1" applyAlignment="1">
      <alignment horizontal="center" vertical="center"/>
    </xf>
    <xf numFmtId="0" fontId="24" fillId="10" borderId="38" xfId="9" applyFont="1" applyFill="1" applyBorder="1" applyAlignment="1">
      <alignment horizontal="center" vertical="center"/>
    </xf>
    <xf numFmtId="0" fontId="24" fillId="0" borderId="38" xfId="9" applyFont="1" applyBorder="1" applyAlignment="1">
      <alignment horizontal="center" vertical="center"/>
    </xf>
    <xf numFmtId="0" fontId="24" fillId="0" borderId="39" xfId="9" applyFont="1" applyBorder="1" applyAlignment="1">
      <alignment horizontal="center" vertical="center"/>
    </xf>
    <xf numFmtId="0" fontId="24" fillId="0" borderId="40" xfId="9" applyFont="1" applyBorder="1" applyAlignment="1">
      <alignment horizontal="center" vertical="center"/>
    </xf>
    <xf numFmtId="0" fontId="23" fillId="11" borderId="0" xfId="9" applyFont="1" applyFill="1" applyAlignment="1">
      <alignment horizontal="left" vertical="center"/>
    </xf>
    <xf numFmtId="0" fontId="23" fillId="12" borderId="0" xfId="9" applyFont="1" applyFill="1" applyAlignment="1">
      <alignment horizontal="center" vertical="center"/>
    </xf>
    <xf numFmtId="0" fontId="20" fillId="0" borderId="41" xfId="9" applyFont="1" applyBorder="1" applyAlignment="1">
      <alignment horizontal="left" vertical="center"/>
    </xf>
    <xf numFmtId="0" fontId="24" fillId="0" borderId="42" xfId="9" applyFont="1" applyBorder="1" applyAlignment="1">
      <alignment horizontal="center" vertical="center"/>
    </xf>
    <xf numFmtId="0" fontId="24" fillId="0" borderId="43" xfId="9" applyFont="1" applyBorder="1" applyAlignment="1">
      <alignment horizontal="center" vertical="center"/>
    </xf>
    <xf numFmtId="0" fontId="24" fillId="10" borderId="44" xfId="9" applyFont="1" applyFill="1" applyBorder="1" applyAlignment="1">
      <alignment horizontal="center" vertical="center"/>
    </xf>
    <xf numFmtId="0" fontId="21" fillId="0" borderId="29" xfId="9" applyFont="1" applyBorder="1" applyAlignment="1">
      <alignment horizontal="left" vertical="center"/>
    </xf>
    <xf numFmtId="0" fontId="25" fillId="0" borderId="33" xfId="9" applyFont="1" applyBorder="1" applyAlignment="1">
      <alignment horizontal="center" vertical="center"/>
    </xf>
    <xf numFmtId="0" fontId="25" fillId="0" borderId="34" xfId="9" applyFont="1" applyBorder="1" applyAlignment="1">
      <alignment horizontal="center" vertical="center"/>
    </xf>
    <xf numFmtId="0" fontId="25" fillId="10" borderId="38" xfId="9" applyFont="1" applyFill="1" applyBorder="1" applyAlignment="1">
      <alignment horizontal="center" vertical="center"/>
    </xf>
    <xf numFmtId="0" fontId="25" fillId="0" borderId="38" xfId="9" applyFont="1" applyBorder="1" applyAlignment="1">
      <alignment horizontal="center" vertical="center"/>
    </xf>
    <xf numFmtId="0" fontId="25" fillId="0" borderId="39" xfId="9" applyFont="1" applyBorder="1" applyAlignment="1">
      <alignment horizontal="center" vertical="center"/>
    </xf>
    <xf numFmtId="0" fontId="21" fillId="0" borderId="36" xfId="9" applyFont="1" applyBorder="1" applyAlignment="1">
      <alignment horizontal="left" vertical="center"/>
    </xf>
    <xf numFmtId="0" fontId="25" fillId="0" borderId="40" xfId="9" applyFont="1" applyBorder="1" applyAlignment="1">
      <alignment horizontal="center" vertical="center"/>
    </xf>
    <xf numFmtId="0" fontId="21" fillId="0" borderId="41" xfId="9" applyFont="1" applyBorder="1" applyAlignment="1">
      <alignment horizontal="left" vertical="center"/>
    </xf>
    <xf numFmtId="0" fontId="25" fillId="0" borderId="45" xfId="9" applyFont="1" applyBorder="1" applyAlignment="1">
      <alignment horizontal="center" vertical="center"/>
    </xf>
    <xf numFmtId="0" fontId="25" fillId="0" borderId="43" xfId="9" applyFont="1" applyBorder="1" applyAlignment="1">
      <alignment horizontal="center" vertical="center"/>
    </xf>
    <xf numFmtId="0" fontId="25" fillId="10" borderId="44" xfId="9" applyFont="1" applyFill="1" applyBorder="1" applyAlignment="1">
      <alignment horizontal="center" vertical="center"/>
    </xf>
    <xf numFmtId="0" fontId="18" fillId="0" borderId="0" xfId="9" applyFont="1" applyAlignment="1">
      <alignment horizontal="left" vertical="center"/>
    </xf>
    <xf numFmtId="0" fontId="28" fillId="0" borderId="0" xfId="0" applyFont="1"/>
    <xf numFmtId="0" fontId="28" fillId="0" borderId="0" xfId="0" applyFont="1" applyAlignment="1">
      <alignment horizontal="center"/>
    </xf>
    <xf numFmtId="0" fontId="28" fillId="0" borderId="12" xfId="0" applyFont="1" applyBorder="1"/>
    <xf numFmtId="0" fontId="28" fillId="0" borderId="12" xfId="0" applyFont="1" applyBorder="1" applyAlignment="1">
      <alignment horizontal="center"/>
    </xf>
    <xf numFmtId="0" fontId="0" fillId="0" borderId="12" xfId="0" applyBorder="1"/>
    <xf numFmtId="0" fontId="0" fillId="0" borderId="12" xfId="0" applyBorder="1" applyAlignment="1">
      <alignment horizontal="center"/>
    </xf>
    <xf numFmtId="167" fontId="28" fillId="0" borderId="12" xfId="0" applyNumberFormat="1" applyFont="1" applyBorder="1" applyAlignment="1">
      <alignment horizontal="center"/>
    </xf>
    <xf numFmtId="0" fontId="23" fillId="0" borderId="0" xfId="9" applyFont="1" applyAlignment="1">
      <alignment horizontal="left" vertical="center"/>
    </xf>
    <xf numFmtId="0" fontId="30" fillId="0" borderId="0" xfId="11" applyFont="1"/>
    <xf numFmtId="0" fontId="31" fillId="0" borderId="0" xfId="11" applyFont="1" applyAlignment="1">
      <alignment horizontal="left"/>
    </xf>
    <xf numFmtId="0" fontId="31" fillId="0" borderId="47" xfId="11" applyFont="1" applyBorder="1" applyAlignment="1">
      <alignment horizontal="center"/>
    </xf>
    <xf numFmtId="0" fontId="30" fillId="0" borderId="0" xfId="11" applyFont="1" applyAlignment="1">
      <alignment horizontal="left"/>
    </xf>
    <xf numFmtId="169" fontId="33" fillId="0" borderId="0" xfId="13" applyNumberFormat="1" applyFont="1" applyAlignment="1" applyProtection="1">
      <alignment horizontal="center" vertical="center"/>
    </xf>
    <xf numFmtId="3" fontId="30" fillId="0" borderId="0" xfId="12" applyNumberFormat="1" applyFont="1" applyAlignment="1">
      <alignment horizontal="center"/>
    </xf>
    <xf numFmtId="0" fontId="34" fillId="0" borderId="0" xfId="11" applyFont="1" applyAlignment="1">
      <alignment horizontal="center"/>
    </xf>
    <xf numFmtId="0" fontId="35" fillId="0" borderId="0" xfId="11" applyFont="1" applyAlignment="1">
      <alignment horizontal="center"/>
    </xf>
    <xf numFmtId="0" fontId="29" fillId="0" borderId="0" xfId="11"/>
    <xf numFmtId="0" fontId="29" fillId="0" borderId="0" xfId="11" applyAlignment="1">
      <alignment horizontal="center"/>
    </xf>
    <xf numFmtId="0" fontId="37" fillId="0" borderId="0" xfId="0" applyFont="1"/>
    <xf numFmtId="0" fontId="36" fillId="13" borderId="48" xfId="0" applyFont="1" applyFill="1" applyBorder="1"/>
    <xf numFmtId="0" fontId="36" fillId="13" borderId="49" xfId="0" applyFont="1" applyFill="1" applyBorder="1" applyAlignment="1">
      <alignment horizontal="center"/>
    </xf>
    <xf numFmtId="0" fontId="36" fillId="13" borderId="50" xfId="0" applyFont="1" applyFill="1" applyBorder="1" applyAlignment="1">
      <alignment horizontal="center"/>
    </xf>
    <xf numFmtId="0" fontId="0" fillId="14" borderId="48" xfId="0" applyFill="1" applyBorder="1"/>
    <xf numFmtId="0" fontId="0" fillId="14" borderId="49" xfId="0" applyFill="1" applyBorder="1" applyAlignment="1">
      <alignment horizontal="right" indent="1"/>
    </xf>
    <xf numFmtId="0" fontId="38" fillId="15" borderId="52" xfId="0" applyFont="1" applyFill="1" applyBorder="1"/>
    <xf numFmtId="0" fontId="38" fillId="15" borderId="53" xfId="0" applyFont="1" applyFill="1" applyBorder="1" applyAlignment="1">
      <alignment horizontal="right" indent="1"/>
    </xf>
    <xf numFmtId="9" fontId="38" fillId="15" borderId="53" xfId="5" applyFont="1" applyFill="1" applyBorder="1" applyAlignment="1">
      <alignment horizontal="right" indent="1"/>
    </xf>
    <xf numFmtId="0" fontId="38" fillId="15" borderId="53" xfId="5" applyNumberFormat="1" applyFont="1" applyFill="1" applyBorder="1" applyAlignment="1">
      <alignment horizontal="right" indent="1"/>
    </xf>
    <xf numFmtId="0" fontId="0" fillId="16" borderId="48" xfId="0" applyFill="1" applyBorder="1"/>
    <xf numFmtId="0" fontId="0" fillId="16" borderId="49" xfId="0" applyFill="1" applyBorder="1" applyAlignment="1">
      <alignment horizontal="right" indent="1"/>
    </xf>
    <xf numFmtId="0" fontId="38" fillId="3" borderId="52" xfId="0" applyFont="1" applyFill="1" applyBorder="1"/>
    <xf numFmtId="0" fontId="38" fillId="3" borderId="53" xfId="0" applyFont="1" applyFill="1" applyBorder="1" applyAlignment="1">
      <alignment horizontal="right" indent="1"/>
    </xf>
    <xf numFmtId="0" fontId="38" fillId="3" borderId="53" xfId="5" applyNumberFormat="1" applyFont="1" applyFill="1" applyBorder="1" applyAlignment="1">
      <alignment horizontal="right" indent="1"/>
    </xf>
    <xf numFmtId="0" fontId="31" fillId="0" borderId="47" xfId="15" applyFont="1" applyBorder="1" applyAlignment="1">
      <alignment horizontal="right"/>
    </xf>
    <xf numFmtId="0" fontId="30" fillId="0" borderId="0" xfId="15" applyFont="1"/>
    <xf numFmtId="0" fontId="30" fillId="0" borderId="0" xfId="15" applyFont="1" applyAlignment="1">
      <alignment horizontal="left"/>
    </xf>
    <xf numFmtId="0" fontId="30" fillId="0" borderId="0" xfId="16" applyNumberFormat="1" applyFont="1"/>
    <xf numFmtId="0" fontId="30" fillId="0" borderId="0" xfId="17" applyNumberFormat="1" applyFont="1" applyProtection="1"/>
    <xf numFmtId="0" fontId="30" fillId="0" borderId="57" xfId="15" applyFont="1" applyBorder="1" applyAlignment="1">
      <alignment horizontal="left"/>
    </xf>
    <xf numFmtId="0" fontId="30" fillId="0" borderId="57" xfId="17" applyNumberFormat="1" applyFont="1" applyBorder="1" applyProtection="1"/>
    <xf numFmtId="0" fontId="32" fillId="0" borderId="0" xfId="15"/>
    <xf numFmtId="0" fontId="40" fillId="0" borderId="12" xfId="15" applyFont="1" applyBorder="1" applyAlignment="1">
      <alignment horizontal="center" vertical="center" wrapText="1"/>
    </xf>
    <xf numFmtId="0" fontId="10" fillId="0" borderId="0" xfId="18" applyAlignment="1">
      <alignment horizontal="center"/>
    </xf>
    <xf numFmtId="0" fontId="10" fillId="0" borderId="0" xfId="18"/>
    <xf numFmtId="0" fontId="41" fillId="0" borderId="12" xfId="15" applyFont="1" applyBorder="1" applyAlignment="1">
      <alignment horizontal="center" vertical="center" wrapText="1"/>
    </xf>
    <xf numFmtId="0" fontId="12" fillId="0" borderId="58" xfId="18" applyFont="1" applyBorder="1"/>
    <xf numFmtId="0" fontId="12" fillId="0" borderId="9" xfId="18" applyFont="1" applyBorder="1" applyAlignment="1">
      <alignment horizontal="center"/>
    </xf>
    <xf numFmtId="0" fontId="12" fillId="0" borderId="10" xfId="18" applyFont="1" applyBorder="1" applyAlignment="1">
      <alignment horizontal="center"/>
    </xf>
    <xf numFmtId="0" fontId="12" fillId="0" borderId="59" xfId="18" applyFont="1" applyBorder="1"/>
    <xf numFmtId="0" fontId="12" fillId="0" borderId="61" xfId="18" applyFont="1" applyBorder="1"/>
    <xf numFmtId="0" fontId="10" fillId="0" borderId="6" xfId="18" applyBorder="1" applyAlignment="1">
      <alignment horizontal="center"/>
    </xf>
    <xf numFmtId="0" fontId="34" fillId="0" borderId="0" xfId="15" applyFont="1"/>
    <xf numFmtId="0" fontId="31" fillId="0" borderId="47" xfId="15" applyFont="1" applyBorder="1" applyAlignment="1">
      <alignment horizontal="center"/>
    </xf>
    <xf numFmtId="0" fontId="32" fillId="0" borderId="0" xfId="15" applyAlignment="1">
      <alignment horizontal="center"/>
    </xf>
    <xf numFmtId="0" fontId="39" fillId="0" borderId="47" xfId="15" applyFont="1" applyBorder="1"/>
    <xf numFmtId="0" fontId="42" fillId="0" borderId="0" xfId="15" applyFont="1"/>
    <xf numFmtId="171" fontId="30" fillId="0" borderId="0" xfId="16" applyNumberFormat="1" applyFont="1" applyAlignment="1">
      <alignment horizontal="center"/>
    </xf>
    <xf numFmtId="172" fontId="32" fillId="0" borderId="0" xfId="15" applyNumberFormat="1" applyAlignment="1">
      <alignment horizontal="center"/>
    </xf>
    <xf numFmtId="0" fontId="0" fillId="0" borderId="12" xfId="0" applyBorder="1" applyProtection="1">
      <protection locked="0"/>
    </xf>
    <xf numFmtId="0" fontId="0" fillId="17" borderId="2" xfId="0" applyFill="1" applyBorder="1"/>
    <xf numFmtId="0" fontId="0" fillId="17" borderId="4" xfId="0" applyFill="1" applyBorder="1"/>
    <xf numFmtId="0" fontId="0" fillId="0" borderId="63" xfId="0" applyBorder="1"/>
    <xf numFmtId="0" fontId="0" fillId="0" borderId="60" xfId="0" applyBorder="1"/>
    <xf numFmtId="173" fontId="0" fillId="0" borderId="0" xfId="0" applyNumberFormat="1" applyAlignment="1">
      <alignment horizontal="center"/>
    </xf>
    <xf numFmtId="0" fontId="12" fillId="0" borderId="12" xfId="0" applyFont="1" applyBorder="1"/>
    <xf numFmtId="171" fontId="12" fillId="0" borderId="12" xfId="0" applyNumberFormat="1" applyFont="1" applyBorder="1" applyProtection="1">
      <protection locked="0"/>
    </xf>
    <xf numFmtId="0" fontId="45" fillId="18" borderId="12" xfId="0" applyFont="1" applyFill="1" applyBorder="1" applyAlignment="1">
      <alignment horizontal="center"/>
    </xf>
    <xf numFmtId="171" fontId="12" fillId="18" borderId="12" xfId="0" applyNumberFormat="1" applyFont="1" applyFill="1" applyBorder="1" applyAlignment="1" applyProtection="1">
      <alignment horizontal="center"/>
      <protection locked="0"/>
    </xf>
    <xf numFmtId="174" fontId="0" fillId="0" borderId="12" xfId="5" applyNumberFormat="1" applyFont="1" applyBorder="1"/>
    <xf numFmtId="0" fontId="12" fillId="0" borderId="12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12" xfId="0" applyBorder="1" applyAlignment="1" applyProtection="1">
      <alignment horizontal="center"/>
      <protection locked="0"/>
    </xf>
    <xf numFmtId="0" fontId="46" fillId="0" borderId="0" xfId="0" applyFont="1" applyAlignment="1">
      <alignment horizontal="center"/>
    </xf>
    <xf numFmtId="0" fontId="0" fillId="0" borderId="64" xfId="0" applyBorder="1"/>
    <xf numFmtId="0" fontId="0" fillId="0" borderId="65" xfId="0" applyBorder="1"/>
    <xf numFmtId="0" fontId="0" fillId="0" borderId="7" xfId="0" applyBorder="1"/>
    <xf numFmtId="0" fontId="0" fillId="0" borderId="23" xfId="0" applyBorder="1"/>
    <xf numFmtId="0" fontId="0" fillId="0" borderId="5" xfId="0" applyBorder="1"/>
    <xf numFmtId="0" fontId="0" fillId="0" borderId="6" xfId="0" applyBorder="1"/>
    <xf numFmtId="0" fontId="0" fillId="0" borderId="62" xfId="0" applyBorder="1"/>
    <xf numFmtId="0" fontId="0" fillId="12" borderId="0" xfId="0" applyFill="1"/>
    <xf numFmtId="0" fontId="10" fillId="0" borderId="12" xfId="18" applyBorder="1" applyAlignment="1">
      <alignment horizontal="center"/>
    </xf>
    <xf numFmtId="1" fontId="10" fillId="0" borderId="12" xfId="18" applyNumberFormat="1" applyBorder="1" applyAlignment="1">
      <alignment horizontal="center"/>
    </xf>
    <xf numFmtId="14" fontId="10" fillId="0" borderId="12" xfId="18" applyNumberFormat="1" applyBorder="1" applyAlignment="1">
      <alignment horizontal="center"/>
    </xf>
    <xf numFmtId="3" fontId="10" fillId="0" borderId="12" xfId="18" applyNumberFormat="1" applyBorder="1" applyAlignment="1">
      <alignment horizontal="center"/>
    </xf>
    <xf numFmtId="2" fontId="10" fillId="0" borderId="12" xfId="18" applyNumberFormat="1" applyBorder="1" applyAlignment="1">
      <alignment horizontal="center"/>
    </xf>
    <xf numFmtId="0" fontId="47" fillId="0" borderId="66" xfId="0" applyFont="1" applyBorder="1" applyAlignment="1">
      <alignment horizontal="center" wrapText="1"/>
    </xf>
    <xf numFmtId="0" fontId="47" fillId="0" borderId="67" xfId="0" applyFont="1" applyBorder="1" applyAlignment="1">
      <alignment horizontal="left" wrapText="1"/>
    </xf>
    <xf numFmtId="0" fontId="47" fillId="0" borderId="67" xfId="0" applyFont="1" applyBorder="1" applyAlignment="1">
      <alignment horizontal="center" wrapText="1"/>
    </xf>
    <xf numFmtId="0" fontId="47" fillId="0" borderId="68" xfId="0" applyFont="1" applyBorder="1" applyAlignment="1">
      <alignment horizontal="center" wrapText="1"/>
    </xf>
    <xf numFmtId="0" fontId="48" fillId="0" borderId="54" xfId="0" applyFont="1" applyBorder="1" applyAlignment="1">
      <alignment horizontal="center"/>
    </xf>
    <xf numFmtId="0" fontId="48" fillId="0" borderId="55" xfId="0" applyFont="1" applyBorder="1" applyAlignment="1">
      <alignment horizontal="left"/>
    </xf>
    <xf numFmtId="0" fontId="48" fillId="0" borderId="55" xfId="0" applyFont="1" applyBorder="1" applyAlignment="1">
      <alignment horizontal="center"/>
    </xf>
    <xf numFmtId="2" fontId="48" fillId="0" borderId="55" xfId="0" applyNumberFormat="1" applyFont="1" applyBorder="1" applyAlignment="1">
      <alignment horizontal="center"/>
    </xf>
    <xf numFmtId="0" fontId="48" fillId="0" borderId="56" xfId="0" applyFont="1" applyBorder="1"/>
    <xf numFmtId="175" fontId="10" fillId="0" borderId="60" xfId="19" applyNumberFormat="1" applyBorder="1" applyAlignment="1">
      <alignment horizontal="center"/>
    </xf>
    <xf numFmtId="175" fontId="10" fillId="0" borderId="62" xfId="19" applyNumberFormat="1" applyBorder="1" applyAlignment="1">
      <alignment horizontal="center"/>
    </xf>
    <xf numFmtId="175" fontId="0" fillId="0" borderId="12" xfId="19" applyNumberFormat="1" applyFont="1" applyFill="1" applyBorder="1" applyAlignment="1">
      <alignment horizontal="center"/>
    </xf>
    <xf numFmtId="175" fontId="0" fillId="0" borderId="12" xfId="19" applyNumberFormat="1" applyFont="1" applyBorder="1" applyAlignment="1">
      <alignment horizontal="center"/>
    </xf>
    <xf numFmtId="0" fontId="45" fillId="0" borderId="12" xfId="0" applyFont="1" applyBorder="1" applyAlignment="1">
      <alignment horizontal="center"/>
    </xf>
    <xf numFmtId="0" fontId="45" fillId="0" borderId="12" xfId="0" applyFont="1" applyBorder="1"/>
    <xf numFmtId="14" fontId="0" fillId="0" borderId="12" xfId="0" applyNumberFormat="1" applyBorder="1" applyAlignment="1">
      <alignment horizontal="center"/>
    </xf>
    <xf numFmtId="0" fontId="12" fillId="11" borderId="12" xfId="0" applyFont="1" applyFill="1" applyBorder="1" applyAlignment="1">
      <alignment horizontal="center"/>
    </xf>
    <xf numFmtId="0" fontId="0" fillId="19" borderId="12" xfId="0" applyFill="1" applyBorder="1"/>
    <xf numFmtId="3" fontId="0" fillId="19" borderId="12" xfId="0" applyNumberFormat="1" applyFill="1" applyBorder="1"/>
    <xf numFmtId="0" fontId="0" fillId="0" borderId="58" xfId="0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0" borderId="59" xfId="0" applyFont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9" xfId="0" applyBorder="1" applyAlignment="1">
      <alignment horizontal="center"/>
    </xf>
    <xf numFmtId="0" fontId="12" fillId="0" borderId="60" xfId="0" applyFont="1" applyBorder="1" applyAlignment="1">
      <alignment horizontal="center"/>
    </xf>
    <xf numFmtId="0" fontId="12" fillId="0" borderId="61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0" fillId="0" borderId="62" xfId="0" applyBorder="1" applyAlignment="1">
      <alignment horizontal="center"/>
    </xf>
    <xf numFmtId="0" fontId="12" fillId="0" borderId="0" xfId="0" applyFont="1"/>
    <xf numFmtId="0" fontId="12" fillId="20" borderId="12" xfId="0" applyFont="1" applyFill="1" applyBorder="1"/>
    <xf numFmtId="0" fontId="0" fillId="20" borderId="12" xfId="0" applyFill="1" applyBorder="1" applyAlignment="1">
      <alignment horizontal="center"/>
    </xf>
    <xf numFmtId="1" fontId="34" fillId="0" borderId="69" xfId="0" applyNumberFormat="1" applyFont="1" applyBorder="1" applyAlignment="1">
      <alignment horizontal="center" vertical="center" wrapText="1"/>
    </xf>
    <xf numFmtId="1" fontId="0" fillId="0" borderId="69" xfId="0" applyNumberFormat="1" applyBorder="1" applyAlignment="1">
      <alignment horizontal="center"/>
    </xf>
    <xf numFmtId="3" fontId="0" fillId="0" borderId="69" xfId="0" applyNumberFormat="1" applyBorder="1" applyAlignment="1">
      <alignment horizontal="center"/>
    </xf>
    <xf numFmtId="175" fontId="0" fillId="0" borderId="0" xfId="0" applyNumberFormat="1"/>
    <xf numFmtId="1" fontId="49" fillId="0" borderId="69" xfId="0" applyNumberFormat="1" applyFont="1" applyBorder="1" applyAlignment="1">
      <alignment horizontal="center"/>
    </xf>
    <xf numFmtId="1" fontId="34" fillId="0" borderId="12" xfId="0" applyNumberFormat="1" applyFon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172" fontId="0" fillId="0" borderId="69" xfId="0" applyNumberFormat="1" applyBorder="1" applyAlignment="1">
      <alignment horizontal="center"/>
    </xf>
    <xf numFmtId="0" fontId="0" fillId="0" borderId="0" xfId="0" pivotButton="1"/>
    <xf numFmtId="0" fontId="50" fillId="0" borderId="12" xfId="0" applyFont="1" applyBorder="1" applyAlignment="1">
      <alignment horizontal="center" vertical="center" wrapText="1"/>
    </xf>
    <xf numFmtId="0" fontId="0" fillId="7" borderId="8" xfId="0" applyFill="1" applyBorder="1"/>
    <xf numFmtId="0" fontId="0" fillId="7" borderId="70" xfId="0" applyFill="1" applyBorder="1"/>
    <xf numFmtId="0" fontId="0" fillId="7" borderId="71" xfId="0" applyFill="1" applyBorder="1"/>
    <xf numFmtId="0" fontId="0" fillId="7" borderId="72" xfId="0" applyFill="1" applyBorder="1"/>
    <xf numFmtId="0" fontId="12" fillId="7" borderId="58" xfId="0" applyFont="1" applyFill="1" applyBorder="1" applyAlignment="1">
      <alignment horizontal="center"/>
    </xf>
    <xf numFmtId="0" fontId="0" fillId="7" borderId="73" xfId="0" applyFill="1" applyBorder="1" applyAlignment="1">
      <alignment horizontal="center"/>
    </xf>
    <xf numFmtId="0" fontId="0" fillId="7" borderId="74" xfId="0" applyFill="1" applyBorder="1" applyAlignment="1">
      <alignment horizontal="center"/>
    </xf>
    <xf numFmtId="0" fontId="0" fillId="7" borderId="75" xfId="0" applyFill="1" applyBorder="1" applyAlignment="1">
      <alignment horizontal="center"/>
    </xf>
    <xf numFmtId="0" fontId="39" fillId="0" borderId="12" xfId="0" applyFont="1" applyBorder="1"/>
    <xf numFmtId="0" fontId="31" fillId="0" borderId="12" xfId="0" applyFont="1" applyBorder="1" applyAlignment="1">
      <alignment horizontal="right"/>
    </xf>
    <xf numFmtId="0" fontId="30" fillId="0" borderId="12" xfId="0" applyFont="1" applyBorder="1" applyAlignment="1">
      <alignment horizontal="left"/>
    </xf>
    <xf numFmtId="0" fontId="30" fillId="0" borderId="12" xfId="19" applyNumberFormat="1" applyFont="1" applyBorder="1"/>
    <xf numFmtId="170" fontId="0" fillId="0" borderId="12" xfId="0" applyNumberFormat="1" applyBorder="1" applyAlignment="1">
      <alignment horizontal="center"/>
    </xf>
    <xf numFmtId="171" fontId="30" fillId="0" borderId="12" xfId="19" applyNumberFormat="1" applyFont="1" applyBorder="1"/>
    <xf numFmtId="0" fontId="30" fillId="0" borderId="0" xfId="16" applyNumberFormat="1" applyFont="1" applyAlignment="1">
      <alignment horizontal="center"/>
    </xf>
    <xf numFmtId="0" fontId="0" fillId="0" borderId="54" xfId="0" applyBorder="1"/>
    <xf numFmtId="0" fontId="36" fillId="13" borderId="76" xfId="0" applyFont="1" applyFill="1" applyBorder="1"/>
    <xf numFmtId="0" fontId="36" fillId="13" borderId="77" xfId="0" applyFont="1" applyFill="1" applyBorder="1" applyAlignment="1">
      <alignment horizontal="center"/>
    </xf>
    <xf numFmtId="0" fontId="36" fillId="13" borderId="78" xfId="0" applyFont="1" applyFill="1" applyBorder="1" applyAlignment="1">
      <alignment horizontal="center"/>
    </xf>
    <xf numFmtId="0" fontId="0" fillId="14" borderId="76" xfId="0" applyFill="1" applyBorder="1"/>
    <xf numFmtId="0" fontId="0" fillId="14" borderId="77" xfId="0" applyFill="1" applyBorder="1" applyAlignment="1">
      <alignment horizontal="right" indent="1"/>
    </xf>
    <xf numFmtId="0" fontId="0" fillId="14" borderId="78" xfId="0" applyFill="1" applyBorder="1" applyAlignment="1">
      <alignment horizontal="right" indent="1"/>
    </xf>
    <xf numFmtId="0" fontId="0" fillId="0" borderId="76" xfId="0" applyBorder="1"/>
    <xf numFmtId="0" fontId="0" fillId="0" borderId="77" xfId="0" applyBorder="1" applyAlignment="1">
      <alignment horizontal="right" indent="1"/>
    </xf>
    <xf numFmtId="0" fontId="0" fillId="0" borderId="78" xfId="0" applyBorder="1" applyAlignment="1">
      <alignment horizontal="right" indent="1"/>
    </xf>
    <xf numFmtId="0" fontId="0" fillId="0" borderId="55" xfId="0" applyBorder="1" applyAlignment="1">
      <alignment horizontal="right" indent="1"/>
    </xf>
    <xf numFmtId="0" fontId="0" fillId="0" borderId="56" xfId="0" applyBorder="1" applyAlignment="1">
      <alignment horizontal="right" indent="1"/>
    </xf>
    <xf numFmtId="171" fontId="12" fillId="12" borderId="12" xfId="0" applyNumberFormat="1" applyFont="1" applyFill="1" applyBorder="1" applyProtection="1">
      <protection locked="0"/>
    </xf>
    <xf numFmtId="0" fontId="0" fillId="12" borderId="0" xfId="0" applyFill="1" applyAlignment="1">
      <alignment horizontal="center"/>
    </xf>
    <xf numFmtId="0" fontId="0" fillId="0" borderId="80" xfId="0" applyBorder="1" applyAlignment="1">
      <alignment horizontal="center"/>
    </xf>
    <xf numFmtId="172" fontId="0" fillId="11" borderId="79" xfId="0" applyNumberFormat="1" applyFill="1" applyBorder="1"/>
    <xf numFmtId="0" fontId="0" fillId="12" borderId="12" xfId="0" applyFill="1" applyBorder="1" applyAlignment="1" applyProtection="1">
      <alignment horizontal="center"/>
      <protection locked="0"/>
    </xf>
    <xf numFmtId="0" fontId="0" fillId="21" borderId="79" xfId="0" applyFill="1" applyBorder="1" applyProtection="1">
      <protection locked="0"/>
    </xf>
    <xf numFmtId="176" fontId="6" fillId="12" borderId="12" xfId="4" applyNumberFormat="1" applyFont="1" applyFill="1" applyBorder="1" applyAlignment="1">
      <alignment horizontal="center"/>
    </xf>
    <xf numFmtId="177" fontId="7" fillId="5" borderId="13" xfId="1" applyNumberFormat="1" applyFont="1" applyFill="1" applyBorder="1"/>
    <xf numFmtId="177" fontId="7" fillId="5" borderId="14" xfId="1" applyNumberFormat="1" applyFont="1" applyFill="1" applyBorder="1"/>
    <xf numFmtId="177" fontId="7" fillId="5" borderId="17" xfId="1" applyNumberFormat="1" applyFont="1" applyFill="1" applyBorder="1"/>
    <xf numFmtId="177" fontId="7" fillId="5" borderId="15" xfId="1" applyNumberFormat="1" applyFont="1" applyFill="1" applyBorder="1"/>
    <xf numFmtId="177" fontId="7" fillId="5" borderId="16" xfId="1" applyNumberFormat="1" applyFont="1" applyFill="1" applyBorder="1"/>
    <xf numFmtId="0" fontId="1" fillId="11" borderId="79" xfId="1" applyFill="1" applyBorder="1" applyAlignment="1">
      <alignment wrapText="1"/>
    </xf>
    <xf numFmtId="0" fontId="51" fillId="0" borderId="0" xfId="1" applyFont="1"/>
    <xf numFmtId="0" fontId="52" fillId="0" borderId="0" xfId="1" applyFont="1"/>
    <xf numFmtId="0" fontId="53" fillId="0" borderId="0" xfId="1" applyFont="1"/>
    <xf numFmtId="0" fontId="52" fillId="0" borderId="0" xfId="1" applyFont="1" applyAlignment="1">
      <alignment wrapText="1"/>
    </xf>
    <xf numFmtId="0" fontId="52" fillId="0" borderId="0" xfId="1" applyFont="1" applyAlignment="1">
      <alignment horizontal="center" wrapText="1"/>
    </xf>
    <xf numFmtId="0" fontId="52" fillId="0" borderId="81" xfId="1" applyFont="1" applyBorder="1"/>
    <xf numFmtId="0" fontId="52" fillId="0" borderId="82" xfId="1" applyFont="1" applyBorder="1"/>
    <xf numFmtId="0" fontId="52" fillId="0" borderId="83" xfId="1" applyFont="1" applyBorder="1"/>
    <xf numFmtId="0" fontId="54" fillId="0" borderId="0" xfId="1" applyFont="1"/>
    <xf numFmtId="178" fontId="16" fillId="0" borderId="81" xfId="1" applyNumberFormat="1" applyFont="1" applyBorder="1" applyAlignment="1">
      <alignment horizontal="center"/>
    </xf>
    <xf numFmtId="10" fontId="16" fillId="0" borderId="81" xfId="2" applyNumberFormat="1" applyFont="1" applyFill="1" applyBorder="1" applyAlignment="1">
      <alignment horizontal="center"/>
    </xf>
    <xf numFmtId="3" fontId="16" fillId="0" borderId="81" xfId="1" applyNumberFormat="1" applyFont="1" applyBorder="1" applyAlignment="1">
      <alignment horizontal="center"/>
    </xf>
    <xf numFmtId="178" fontId="16" fillId="0" borderId="82" xfId="1" applyNumberFormat="1" applyFont="1" applyBorder="1" applyAlignment="1">
      <alignment horizontal="center"/>
    </xf>
    <xf numFmtId="10" fontId="16" fillId="0" borderId="82" xfId="2" applyNumberFormat="1" applyFont="1" applyFill="1" applyBorder="1" applyAlignment="1">
      <alignment horizontal="center"/>
    </xf>
    <xf numFmtId="3" fontId="16" fillId="0" borderId="82" xfId="1" applyNumberFormat="1" applyFont="1" applyBorder="1" applyAlignment="1">
      <alignment horizontal="center"/>
    </xf>
    <xf numFmtId="178" fontId="16" fillId="0" borderId="83" xfId="1" applyNumberFormat="1" applyFont="1" applyBorder="1" applyAlignment="1">
      <alignment horizontal="center"/>
    </xf>
    <xf numFmtId="10" fontId="16" fillId="0" borderId="83" xfId="2" applyNumberFormat="1" applyFont="1" applyFill="1" applyBorder="1" applyAlignment="1">
      <alignment horizontal="center"/>
    </xf>
    <xf numFmtId="3" fontId="16" fillId="0" borderId="83" xfId="1" applyNumberFormat="1" applyFont="1" applyBorder="1" applyAlignment="1">
      <alignment horizontal="center"/>
    </xf>
    <xf numFmtId="178" fontId="55" fillId="0" borderId="0" xfId="1" applyNumberFormat="1" applyFont="1" applyAlignment="1">
      <alignment horizontal="center"/>
    </xf>
    <xf numFmtId="164" fontId="55" fillId="0" borderId="0" xfId="1" applyNumberFormat="1" applyFont="1"/>
    <xf numFmtId="164" fontId="55" fillId="0" borderId="0" xfId="2" applyNumberFormat="1" applyFont="1" applyFill="1" applyBorder="1"/>
    <xf numFmtId="3" fontId="55" fillId="0" borderId="0" xfId="1" applyNumberFormat="1" applyFont="1" applyAlignment="1">
      <alignment horizontal="center"/>
    </xf>
    <xf numFmtId="0" fontId="55" fillId="0" borderId="0" xfId="1" applyFont="1"/>
    <xf numFmtId="9" fontId="56" fillId="0" borderId="81" xfId="2" applyFont="1" applyFill="1" applyBorder="1" applyAlignment="1">
      <alignment horizontal="center"/>
    </xf>
    <xf numFmtId="9" fontId="56" fillId="0" borderId="82" xfId="2" applyFont="1" applyFill="1" applyBorder="1" applyAlignment="1">
      <alignment horizontal="center"/>
    </xf>
    <xf numFmtId="9" fontId="56" fillId="0" borderId="83" xfId="2" applyFont="1" applyFill="1" applyBorder="1" applyAlignment="1">
      <alignment horizontal="center"/>
    </xf>
    <xf numFmtId="3" fontId="56" fillId="0" borderId="81" xfId="1" applyNumberFormat="1" applyFont="1" applyBorder="1" applyAlignment="1">
      <alignment horizontal="center"/>
    </xf>
    <xf numFmtId="3" fontId="56" fillId="0" borderId="82" xfId="1" applyNumberFormat="1" applyFont="1" applyBorder="1" applyAlignment="1">
      <alignment horizontal="center"/>
    </xf>
    <xf numFmtId="3" fontId="56" fillId="0" borderId="83" xfId="1" applyNumberFormat="1" applyFont="1" applyBorder="1" applyAlignment="1">
      <alignment horizontal="center"/>
    </xf>
    <xf numFmtId="9" fontId="57" fillId="0" borderId="82" xfId="2" applyFont="1" applyFill="1" applyBorder="1" applyAlignment="1">
      <alignment horizontal="center"/>
    </xf>
    <xf numFmtId="3" fontId="57" fillId="0" borderId="82" xfId="1" applyNumberFormat="1" applyFont="1" applyBorder="1" applyAlignment="1">
      <alignment horizontal="center"/>
    </xf>
    <xf numFmtId="172" fontId="0" fillId="0" borderId="0" xfId="0" applyNumberFormat="1"/>
    <xf numFmtId="0" fontId="0" fillId="0" borderId="0" xfId="0" applyAlignment="1">
      <alignment horizontal="left"/>
    </xf>
    <xf numFmtId="9" fontId="0" fillId="0" borderId="0" xfId="0" applyNumberFormat="1"/>
    <xf numFmtId="10" fontId="0" fillId="0" borderId="0" xfId="0" applyNumberFormat="1"/>
    <xf numFmtId="14" fontId="0" fillId="0" borderId="0" xfId="0" applyNumberFormat="1"/>
    <xf numFmtId="0" fontId="1" fillId="12" borderId="20" xfId="8" applyFont="1" applyFill="1" applyBorder="1" applyAlignment="1">
      <alignment horizontal="center"/>
    </xf>
    <xf numFmtId="0" fontId="1" fillId="12" borderId="22" xfId="8" applyFont="1" applyFill="1" applyBorder="1" applyAlignment="1">
      <alignment horizontal="center"/>
    </xf>
    <xf numFmtId="0" fontId="1" fillId="12" borderId="23" xfId="8" applyFont="1" applyFill="1" applyBorder="1" applyAlignment="1">
      <alignment horizontal="center"/>
    </xf>
    <xf numFmtId="172" fontId="0" fillId="0" borderId="79" xfId="0" applyNumberFormat="1" applyBorder="1" applyAlignment="1">
      <alignment horizontal="center"/>
    </xf>
    <xf numFmtId="169" fontId="58" fillId="0" borderId="0" xfId="13" applyNumberFormat="1" applyFont="1" applyAlignment="1" applyProtection="1">
      <alignment horizontal="center" vertical="center"/>
    </xf>
    <xf numFmtId="0" fontId="10" fillId="0" borderId="85" xfId="18" applyBorder="1" applyAlignment="1">
      <alignment horizontal="center"/>
    </xf>
    <xf numFmtId="0" fontId="10" fillId="0" borderId="86" xfId="18" applyBorder="1" applyAlignment="1">
      <alignment horizontal="center"/>
    </xf>
    <xf numFmtId="1" fontId="34" fillId="0" borderId="23" xfId="18" applyNumberFormat="1" applyFont="1" applyBorder="1" applyAlignment="1">
      <alignment horizontal="center" vertical="center" wrapText="1"/>
    </xf>
    <xf numFmtId="1" fontId="34" fillId="0" borderId="87" xfId="18" applyNumberFormat="1" applyFont="1" applyBorder="1" applyAlignment="1">
      <alignment horizontal="center" vertical="center" wrapText="1"/>
    </xf>
    <xf numFmtId="0" fontId="34" fillId="0" borderId="87" xfId="18" applyFont="1" applyBorder="1" applyAlignment="1">
      <alignment horizontal="center" vertical="center" wrapText="1"/>
    </xf>
    <xf numFmtId="2" fontId="34" fillId="0" borderId="87" xfId="18" applyNumberFormat="1" applyFont="1" applyBorder="1" applyAlignment="1">
      <alignment horizontal="center" vertical="center" wrapText="1"/>
    </xf>
    <xf numFmtId="2" fontId="34" fillId="0" borderId="7" xfId="18" applyNumberFormat="1" applyFont="1" applyBorder="1" applyAlignment="1">
      <alignment horizontal="center" vertical="center" wrapText="1"/>
    </xf>
    <xf numFmtId="0" fontId="10" fillId="0" borderId="84" xfId="18" applyBorder="1" applyAlignment="1">
      <alignment horizontal="center"/>
    </xf>
    <xf numFmtId="1" fontId="10" fillId="0" borderId="80" xfId="18" applyNumberFormat="1" applyBorder="1" applyAlignment="1">
      <alignment horizontal="center"/>
    </xf>
    <xf numFmtId="14" fontId="10" fillId="0" borderId="80" xfId="18" applyNumberFormat="1" applyBorder="1" applyAlignment="1">
      <alignment horizontal="center"/>
    </xf>
    <xf numFmtId="0" fontId="10" fillId="0" borderId="80" xfId="18" applyBorder="1" applyAlignment="1">
      <alignment horizontal="center"/>
    </xf>
    <xf numFmtId="3" fontId="10" fillId="0" borderId="80" xfId="18" applyNumberFormat="1" applyBorder="1" applyAlignment="1">
      <alignment horizontal="center"/>
    </xf>
    <xf numFmtId="0" fontId="10" fillId="0" borderId="88" xfId="18" applyBorder="1" applyAlignment="1">
      <alignment horizontal="center"/>
    </xf>
    <xf numFmtId="3" fontId="0" fillId="12" borderId="80" xfId="0" applyNumberFormat="1" applyFill="1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88" xfId="0" applyBorder="1" applyAlignment="1">
      <alignment horizontal="center"/>
    </xf>
    <xf numFmtId="0" fontId="39" fillId="12" borderId="47" xfId="15" applyFont="1" applyFill="1" applyBorder="1"/>
    <xf numFmtId="0" fontId="30" fillId="21" borderId="0" xfId="15" applyFont="1" applyFill="1"/>
    <xf numFmtId="0" fontId="30" fillId="21" borderId="0" xfId="16" applyNumberFormat="1" applyFont="1" applyFill="1"/>
    <xf numFmtId="0" fontId="10" fillId="21" borderId="0" xfId="18" applyFill="1"/>
    <xf numFmtId="0" fontId="32" fillId="21" borderId="0" xfId="15" applyFill="1"/>
    <xf numFmtId="0" fontId="45" fillId="21" borderId="12" xfId="0" applyFont="1" applyFill="1" applyBorder="1" applyAlignment="1">
      <alignment horizontal="center"/>
    </xf>
    <xf numFmtId="0" fontId="0" fillId="21" borderId="12" xfId="0" applyFill="1" applyBorder="1" applyAlignment="1">
      <alignment horizontal="center"/>
    </xf>
    <xf numFmtId="0" fontId="0" fillId="22" borderId="12" xfId="0" applyFill="1" applyBorder="1" applyAlignment="1">
      <alignment horizontal="center"/>
    </xf>
    <xf numFmtId="175" fontId="0" fillId="22" borderId="12" xfId="19" applyNumberFormat="1" applyFont="1" applyFill="1" applyBorder="1" applyAlignment="1">
      <alignment horizontal="center"/>
    </xf>
    <xf numFmtId="0" fontId="54" fillId="0" borderId="0" xfId="1" applyFont="1" applyAlignment="1">
      <alignment horizontal="center"/>
    </xf>
    <xf numFmtId="0" fontId="1" fillId="0" borderId="0" xfId="8" applyFont="1" applyAlignment="1">
      <alignment horizontal="center"/>
    </xf>
    <xf numFmtId="0" fontId="26" fillId="0" borderId="46" xfId="10" applyFill="1" applyBorder="1" applyAlignment="1">
      <alignment horizontal="right" vertical="center"/>
    </xf>
    <xf numFmtId="0" fontId="27" fillId="0" borderId="46" xfId="9" applyFont="1" applyBorder="1" applyAlignment="1">
      <alignment horizontal="right" vertical="center"/>
    </xf>
    <xf numFmtId="0" fontId="11" fillId="8" borderId="6" xfId="6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0" xfId="0" applyAlignment="1">
      <alignment horizontal="center"/>
    </xf>
    <xf numFmtId="0" fontId="0" fillId="15" borderId="51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44" fillId="17" borderId="3" xfId="7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174" fontId="0" fillId="0" borderId="12" xfId="5" applyNumberFormat="1" applyFont="1" applyBorder="1" applyAlignment="1" applyProtection="1">
      <alignment horizontal="center"/>
      <protection locked="0"/>
    </xf>
    <xf numFmtId="0" fontId="44" fillId="17" borderId="0" xfId="0" applyFont="1" applyFill="1" applyAlignment="1">
      <alignment horizontal="center"/>
    </xf>
    <xf numFmtId="170" fontId="44" fillId="17" borderId="0" xfId="0" applyNumberFormat="1" applyFont="1" applyFill="1" applyAlignment="1">
      <alignment horizontal="center"/>
    </xf>
    <xf numFmtId="1" fontId="34" fillId="12" borderId="12" xfId="18" applyNumberFormat="1" applyFont="1" applyFill="1" applyBorder="1" applyAlignment="1">
      <alignment horizontal="center" vertical="center" wrapText="1"/>
    </xf>
    <xf numFmtId="0" fontId="34" fillId="12" borderId="12" xfId="18" applyFont="1" applyFill="1" applyBorder="1" applyAlignment="1">
      <alignment horizontal="center" vertical="center" wrapText="1"/>
    </xf>
    <xf numFmtId="2" fontId="34" fillId="12" borderId="12" xfId="18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0" fillId="0" borderId="0" xfId="0" applyNumberFormat="1"/>
    <xf numFmtId="0" fontId="47" fillId="12" borderId="67" xfId="0" applyFont="1" applyFill="1" applyBorder="1" applyAlignment="1">
      <alignment horizontal="center" wrapText="1"/>
    </xf>
    <xf numFmtId="0" fontId="48" fillId="12" borderId="55" xfId="0" applyFont="1" applyFill="1" applyBorder="1" applyAlignment="1">
      <alignment horizontal="center"/>
    </xf>
    <xf numFmtId="0" fontId="48" fillId="0" borderId="56" xfId="0" applyFont="1" applyFill="1" applyBorder="1"/>
    <xf numFmtId="0" fontId="0" fillId="0" borderId="0" xfId="0" applyFill="1" applyAlignment="1">
      <alignment horizontal="left"/>
    </xf>
    <xf numFmtId="0" fontId="0" fillId="0" borderId="0" xfId="0" applyNumberFormat="1" applyFill="1"/>
  </cellXfs>
  <cellStyles count="20">
    <cellStyle name="Comma 2" xfId="12" xr:uid="{9E1000CF-E9DA-4977-8656-B521A4A12FED}"/>
    <cellStyle name="Currency 2" xfId="13" xr:uid="{0B7A1564-E419-4617-902E-7D0FD0DB8351}"/>
    <cellStyle name="Ezres" xfId="19" builtinId="3"/>
    <cellStyle name="Ezres 2" xfId="16" xr:uid="{08686B5B-CFFA-41D7-A61A-E54FAFD7D185}"/>
    <cellStyle name="Hyperlink 2" xfId="10" xr:uid="{93277E15-700F-4705-BED5-9AED26E0D790}"/>
    <cellStyle name="Jelölőszín 2" xfId="7" builtinId="33"/>
    <cellStyle name="Jó" xfId="6" builtinId="26"/>
    <cellStyle name="Kimenet 2" xfId="4" xr:uid="{00000000-0005-0000-0000-000000000000}"/>
    <cellStyle name="Normál" xfId="0" builtinId="0"/>
    <cellStyle name="Normal 2" xfId="18" xr:uid="{D241661D-40C8-4825-A102-94139CD548DF}"/>
    <cellStyle name="Normál 2" xfId="1" xr:uid="{00000000-0005-0000-0000-000002000000}"/>
    <cellStyle name="Normal 2 2" xfId="9" xr:uid="{EC2A9EFB-B74D-478F-99DE-E50A55A25946}"/>
    <cellStyle name="Normál 2 2" xfId="8" xr:uid="{8669D32D-ACF2-46A6-89DB-90C2B921EDFF}"/>
    <cellStyle name="Normal 3" xfId="11" xr:uid="{CECFD1E4-7F5A-4ED3-BADD-292C8648E7B6}"/>
    <cellStyle name="Normál 3" xfId="15" xr:uid="{D06CCD15-D288-40D1-9FF3-011CBEE8768E}"/>
    <cellStyle name="Normal_Sheet3_1" xfId="3" xr:uid="{00000000-0005-0000-0000-000003000000}"/>
    <cellStyle name="Pénznem 2" xfId="17" xr:uid="{F78E86F0-EA85-4C49-A342-A03EC11B4C86}"/>
    <cellStyle name="Percent 2" xfId="14" xr:uid="{319F3AE0-4C40-4B3A-A19F-EA501833C186}"/>
    <cellStyle name="Százalék" xfId="5" builtinId="5"/>
    <cellStyle name="Százalék 2" xfId="2" xr:uid="{00000000-0005-0000-0000-000004000000}"/>
  </cellStyles>
  <dxfs count="64">
    <dxf>
      <fill>
        <patternFill patternType="solid">
          <bgColor rgb="FF00B0F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00B0F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00B0F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/>
        <color theme="0"/>
      </font>
      <numFmt numFmtId="0" formatCode="General"/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numFmt numFmtId="19" formatCode="yyyy/mm/dd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5" formatCode="_-* #,##0_-;\-* #,##0_-;_-* &quot;-&quot;??_-;_-@_-"/>
    </dxf>
    <dxf>
      <numFmt numFmtId="175" formatCode="_-* #,##0_-;\-* #,##0_-;_-* &quot;-&quot;??_-;_-@_-"/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mentorklub" table="0" count="4" xr9:uid="{3199DAEC-E67B-40C4-863B-F320B8B88023}">
      <tableStyleElement type="wholeTable" dxfId="63"/>
      <tableStyleElement type="headerRow" dxfId="62"/>
      <tableStyleElement type="firstRowStripe" dxfId="61"/>
      <tableStyleElement type="secondRowStripe" dxfId="60"/>
    </tableStyle>
    <tableStyle name="mentorklubdecember" table="0" count="2" xr9:uid="{28296E49-12A6-40B9-9D4F-C227BB09FF58}">
      <tableStyleElement type="wholeTable" dxfId="28"/>
      <tableStyleElement type="headerRow" dxfId="27"/>
    </tableStyle>
  </tableStyles>
  <colors>
    <mruColors>
      <color rgb="FFFF505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3.xml"/><Relationship Id="rId47" Type="http://schemas.microsoft.com/office/2007/relationships/slicerCache" Target="slicerCaches/slicerCache4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pivotCacheDefinition" Target="pivotCache/pivotCacheDefinition1.xml"/><Relationship Id="rId45" Type="http://schemas.microsoft.com/office/2007/relationships/slicerCache" Target="slicerCaches/slicerCache2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07/relationships/slicerCache" Target="slicerCaches/slicerCache1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pivotCacheDefinition" Target="pivotCache/pivotCacheDefinition4.xml"/><Relationship Id="rId48" Type="http://schemas.microsoft.com/office/2007/relationships/slicerCache" Target="slicerCaches/slicerCache5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microsoft.com/office/2007/relationships/slicerCache" Target="slicerCaches/slicerCache3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2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hyperlink" Target="https://www.publicdomainpictures.net/en/view-image.php?image=184303&amp;picture=brazil-flag" TargetMode="Externa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image" Target="../media/image30.png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'Speciális formátumok'!$A$48:$A$51</c:f>
              <c:strCache>
                <c:ptCount val="4"/>
                <c:pt idx="0">
                  <c:v>North</c:v>
                </c:pt>
                <c:pt idx="1">
                  <c:v>South</c:v>
                </c:pt>
                <c:pt idx="2">
                  <c:v>East</c:v>
                </c:pt>
                <c:pt idx="3">
                  <c:v>West</c:v>
                </c:pt>
              </c:strCache>
            </c:strRef>
          </c:cat>
          <c:val>
            <c:numRef>
              <c:f>'Speciális formátumok'!$B$48:$B$51</c:f>
              <c:numCache>
                <c:formatCode>General</c:formatCode>
                <c:ptCount val="4"/>
                <c:pt idx="0">
                  <c:v>0.47</c:v>
                </c:pt>
                <c:pt idx="1">
                  <c:v>0.5</c:v>
                </c:pt>
                <c:pt idx="2">
                  <c:v>-0.23</c:v>
                </c:pt>
                <c:pt idx="3">
                  <c:v>-0.43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E-4E93-BD18-FDE1DA276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1782192"/>
        <c:axId val="381782584"/>
      </c:barChart>
      <c:catAx>
        <c:axId val="38178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1782584"/>
        <c:crosses val="autoZero"/>
        <c:auto val="1"/>
        <c:lblAlgn val="ctr"/>
        <c:lblOffset val="100"/>
        <c:noMultiLvlLbl val="0"/>
      </c:catAx>
      <c:valAx>
        <c:axId val="381782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1782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B-495A-97B4-8B1ACE485BB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B-495A-97B4-8B1ACE485BB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B-495A-97B4-8B1ACE485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4-462F-9C52-E0B4DA154A3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4-462F-9C52-E0B4DA154A3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4-462F-9C52-E0B4DA15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8-48E1-8511-0F59B6770862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8-48E1-8511-0F59B6770862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8-48E1-8511-0F59B6770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5-4227-B1F3-FC93E61CEE6B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5-4227-B1F3-FC93E61CEE6B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5-4227-B1F3-FC93E61CE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B-42A3-8740-A88F9591890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B-42A3-8740-A88F9591890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B-42A3-8740-A88F95918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line3D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1B-47A7-AC9F-700AB4FFA11C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1B-47A7-AC9F-700AB4FFA11C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B-47A7-AC9F-700AB4FFA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2094717823"/>
      </c:line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  <c:serAx>
        <c:axId val="2094717823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5-4C88-8CC0-FCEEB9E09E0A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65-4C88-8CC0-FCEEB9E09E0A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65-4C88-8CC0-FCEEB9E0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7-458D-8C43-3B0D77B0332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7-458D-8C43-3B0D77B0332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7-458D-8C43-3B0D77B03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5-4921-8EB2-0E29E75A21FD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5-4921-8EB2-0E29E75A21FD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5-4921-8EB2-0E29E75A2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1-45CF-B33D-F77419F1388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1-45CF-B33D-F77419F1388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1-45CF-B33D-F77419F13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C-4408-B713-AB41A2246144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C-4408-B713-AB41A2246144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0C-4408-B713-AB41A2246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C-45D5-8419-7FB961A67DDB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C-45D5-8419-7FB961A67DDB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C-45D5-8419-7FB961A67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6-41AC-B8F6-7D71DCFD0A7D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B6-41AC-B8F6-7D71DCFD0A7D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B6-41AC-B8F6-7D71DCFD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A-473B-9A9F-F37E815718D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A-473B-9A9F-F37E815718D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9A-473B-9A9F-F37E81571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F-4185-B33B-46527FB28C8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F-4185-B33B-46527FB28C8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F-4185-B33B-46527FB28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A-41C4-8A8B-8336D391CD28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A-41C4-8A8B-8336D391CD28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DA-41C4-8A8B-8336D391C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1-4F20-93BA-26129E295D27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1-4F20-93BA-26129E295D27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91-4F20-93BA-26129E295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2113804799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  <c:serAx>
        <c:axId val="2113804799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A-42B5-8FAD-5E989226170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A-42B5-8FAD-5E989226170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AA-42B5-8FAD-5E9892261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0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5-4825-AB06-9B6A1034F89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5-4825-AB06-9B6A1034F89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B5-4825-AB06-9B6A1034F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0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4.4355359268809937E-2"/>
          <c:y val="6.6946042433060973E-2"/>
          <c:w val="0.94581223866955988"/>
          <c:h val="0.76182678198069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6-4FA5-8ED2-FB5D0250A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25206975"/>
        <c:axId val="1828703679"/>
      </c:barChart>
      <c:catAx>
        <c:axId val="1525206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28703679"/>
        <c:crosses val="autoZero"/>
        <c:auto val="1"/>
        <c:lblAlgn val="ctr"/>
        <c:lblOffset val="100"/>
        <c:noMultiLvlLbl val="0"/>
      </c:catAx>
      <c:valAx>
        <c:axId val="182870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252069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789-4BF5-98F2-6B1AE960B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789-4BF5-98F2-6B1AE960B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789-4BF5-98F2-6B1AE960B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789-4BF5-98F2-6B1AE960B9E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789-4BF5-98F2-6B1AE960B9E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789-4BF5-98F2-6B1AE960B9E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789-4BF5-98F2-6B1AE960B9E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789-4BF5-98F2-6B1AE960B9E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9789-4BF5-98F2-6B1AE960B9E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789-4BF5-98F2-6B1AE960B9E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789-4BF5-98F2-6B1AE960B9E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9789-4BF5-98F2-6B1AE960B9E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9789-4BF5-98F2-6B1AE960B9E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9789-4BF5-98F2-6B1AE960B9E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9789-4BF5-98F2-6B1AE960B9E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9789-4BF5-98F2-6B1AE960B9ED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9789-4BF5-98F2-6B1AE960B9ED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9789-4BF5-98F2-6B1AE960B9E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20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30</c:v>
                </c:pt>
                <c:pt idx="7">
                  <c:v>754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789-4BF5-98F2-6B1AE960B9ED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B-447B-BF22-96126E094FC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B-447B-BF22-96126E094FC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2B-447B-BF22-96126E094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Kördiagram!$A$1</c:f>
          <c:strCache>
            <c:ptCount val="1"/>
            <c:pt idx="0">
              <c:v>Megnevezés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hu-HU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20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30</c:v>
                </c:pt>
                <c:pt idx="7">
                  <c:v>754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55C-4F3F-A3B2-2C91C59C3684}"/>
            </c:ext>
          </c:extLst>
        </c:ser>
        <c:ser>
          <c:idx val="1"/>
          <c:order val="1"/>
          <c:tx>
            <c:strRef>
              <c:f>Kördiagram!$C$1</c:f>
              <c:strCache>
                <c:ptCount val="1"/>
                <c:pt idx="0">
                  <c:v>Február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55C-4F3F-A3B2-2C91C59C3684}"/>
            </c:ext>
          </c:extLst>
        </c:ser>
        <c:ser>
          <c:idx val="2"/>
          <c:order val="2"/>
          <c:tx>
            <c:strRef>
              <c:f>Kördiagram!$D$1</c:f>
              <c:strCache>
                <c:ptCount val="1"/>
                <c:pt idx="0">
                  <c:v>Március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Kördiagram!$D$2:$D$10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955C-4F3F-A3B2-2C91C59C3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6D0-4980-AD1B-4C403DA1559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6D0-4980-AD1B-4C403DA1559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6D0-4980-AD1B-4C403DA1559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6D0-4980-AD1B-4C403DA1559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56D0-4980-AD1B-4C403DA1559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56D0-4980-AD1B-4C403DA1559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56D0-4980-AD1B-4C403DA1559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56D0-4980-AD1B-4C403DA1559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56D0-4980-AD1B-4C403DA155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20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30</c:v>
                </c:pt>
                <c:pt idx="7">
                  <c:v>754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6D0-4980-AD1B-4C403DA15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74D-451E-936E-79E94E872FD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74D-451E-936E-79E94E872FD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74D-451E-936E-79E94E872FD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74D-451E-936E-79E94E872FD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74D-451E-936E-79E94E872FD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74D-451E-936E-79E94E872FD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74D-451E-936E-79E94E872FD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74D-451E-936E-79E94E872FD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A74D-451E-936E-79E94E872FD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A74D-451E-936E-79E94E872F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20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30</c:v>
                </c:pt>
                <c:pt idx="7">
                  <c:v>754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74D-451E-936E-79E94E872FD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156"/>
        <c:splitType val="percent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ofPieChart>
        <c:ofPieType val="bar"/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5FA-455E-B8DC-ACA17124F1D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5FA-455E-B8DC-ACA17124F1D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5FA-455E-B8DC-ACA17124F1D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5FA-455E-B8DC-ACA17124F1D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5FA-455E-B8DC-ACA17124F1D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5FA-455E-B8DC-ACA17124F1D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5FA-455E-B8DC-ACA17124F1D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5FA-455E-B8DC-ACA17124F1D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A5FA-455E-B8DC-ACA17124F1D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A5FA-455E-B8DC-ACA17124F1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20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30</c:v>
                </c:pt>
                <c:pt idx="7">
                  <c:v>754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5FA-455E-B8DC-ACA17124F1D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255"/>
        <c:splitType val="percent"/>
        <c:splitPos val="5"/>
        <c:secondPieSize val="76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ofPieChart>
        <c:ofPieType val="bar"/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05-4FF5-9F39-0B70479048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05-4FF5-9F39-0B70479048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05-4FF5-9F39-0B70479048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305-4FF5-9F39-0B70479048C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305-4FF5-9F39-0B70479048C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305-4FF5-9F39-0B70479048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305-4FF5-9F39-0B70479048C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305-4FF5-9F39-0B70479048C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305-4FF5-9F39-0B70479048C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305-4FF5-9F39-0B70479048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20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30</c:v>
                </c:pt>
                <c:pt idx="7">
                  <c:v>754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6-48DA-BAA4-46B13463A506}"/>
            </c:ext>
          </c:extLst>
        </c:ser>
        <c:ser>
          <c:idx val="1"/>
          <c:order val="1"/>
          <c:tx>
            <c:strRef>
              <c:f>Kördiagram!$C$1</c:f>
              <c:strCache>
                <c:ptCount val="1"/>
                <c:pt idx="0">
                  <c:v>Február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305-4FF5-9F39-0B70479048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2305-4FF5-9F39-0B70479048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2305-4FF5-9F39-0B70479048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2305-4FF5-9F39-0B70479048C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2305-4FF5-9F39-0B70479048C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2305-4FF5-9F39-0B70479048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2305-4FF5-9F39-0B70479048C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2305-4FF5-9F39-0B70479048C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2305-4FF5-9F39-0B70479048C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2305-4FF5-9F39-0B70479048CC}"/>
              </c:ext>
            </c:extLst>
          </c:dPt>
          <c:val>
            <c:numRef>
              <c:f>Kördiagram!$C$2:$C$10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6-48DA-BAA4-46B13463A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val"/>
        <c:splitPos val="100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'Pont és buborék'!$B$32</c:f>
          <c:strCache>
            <c:ptCount val="1"/>
            <c:pt idx="0">
              <c:v>Demográfia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ubbleChart>
        <c:varyColors val="0"/>
        <c:ser>
          <c:idx val="0"/>
          <c:order val="0"/>
          <c:invertIfNegative val="0"/>
          <c:dPt>
            <c:idx val="0"/>
            <c:invertIfNegative val="0"/>
            <c:bubble3D val="1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2BE5-44F1-9778-ED3C108BCB1C}"/>
              </c:ext>
            </c:extLst>
          </c:dPt>
          <c:dPt>
            <c:idx val="1"/>
            <c:invertIfNegative val="0"/>
            <c:bubble3D val="1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3-2BE5-44F1-9778-ED3C108BCB1C}"/>
              </c:ext>
            </c:extLst>
          </c:dPt>
          <c:dPt>
            <c:idx val="2"/>
            <c:invertIfNegative val="0"/>
            <c:bubble3D val="1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2BE5-44F1-9778-ED3C108BCB1C}"/>
              </c:ext>
            </c:extLst>
          </c:dPt>
          <c:dPt>
            <c:idx val="3"/>
            <c:invertIfNegative val="0"/>
            <c:bubble3D val="1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7-2BE5-44F1-9778-ED3C108BCB1C}"/>
              </c:ext>
            </c:extLst>
          </c:dPt>
          <c:dPt>
            <c:idx val="4"/>
            <c:invertIfNegative val="0"/>
            <c:bubble3D val="1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9-2BE5-44F1-9778-ED3C108BCB1C}"/>
              </c:ext>
            </c:extLst>
          </c:dPt>
          <c:dLbls>
            <c:dLbl>
              <c:idx val="0"/>
              <c:tx>
                <c:strRef>
                  <c:f>'Pont és buborék'!$E$33</c:f>
                  <c:strCache>
                    <c:ptCount val="1"/>
                    <c:pt idx="0">
                      <c:v> 36 200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{19BB4E73-E641-4B1B-8E16-A5B362787D1B}</c15:txfldGUID>
                      <c15:f>'Pont és buborék'!$E$33</c15:f>
                      <c15:dlblFieldTableCache>
                        <c:ptCount val="1"/>
                        <c:pt idx="0">
                          <c:v> 36 200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BE5-44F1-9778-ED3C108BCB1C}"/>
                </c:ext>
              </c:extLst>
            </c:dLbl>
            <c:dLbl>
              <c:idx val="1"/>
              <c:layout>
                <c:manualLayout>
                  <c:x val="-3.9263803680981597E-2"/>
                  <c:y val="-0.10256410256410256"/>
                </c:manualLayout>
              </c:layout>
              <c:tx>
                <c:strRef>
                  <c:f>'Pont és buborék'!$E$34</c:f>
                  <c:strCache>
                    <c:ptCount val="1"/>
                    <c:pt idx="0">
                      <c:v> 30 400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{EB664AB2-82D9-4E08-A182-0673ABF454C4}</c15:txfldGUID>
                      <c15:f>'Pont és buborék'!$E$34</c15:f>
                      <c15:dlblFieldTableCache>
                        <c:ptCount val="1"/>
                        <c:pt idx="0">
                          <c:v> 30 400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BE5-44F1-9778-ED3C108BCB1C}"/>
                </c:ext>
              </c:extLst>
            </c:dLbl>
            <c:dLbl>
              <c:idx val="2"/>
              <c:tx>
                <c:strRef>
                  <c:f>'Pont és buborék'!$E$35</c:f>
                  <c:strCache>
                    <c:ptCount val="1"/>
                    <c:pt idx="0">
                      <c:v> 36 700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{4C24E3F9-4470-44DF-AD1D-BDE08C1E5910}</c15:txfldGUID>
                      <c15:f>'Pont és buborék'!$E$35</c15:f>
                      <c15:dlblFieldTableCache>
                        <c:ptCount val="1"/>
                        <c:pt idx="0">
                          <c:v> 36 700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2BE5-44F1-9778-ED3C108BCB1C}"/>
                </c:ext>
              </c:extLst>
            </c:dLbl>
            <c:dLbl>
              <c:idx val="3"/>
              <c:tx>
                <c:strRef>
                  <c:f>'Pont és buborék'!$E$36</c:f>
                  <c:strCache>
                    <c:ptCount val="1"/>
                    <c:pt idx="0">
                      <c:v> 41 700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{50AE8F15-DB6E-4D7D-9EE3-558F88739BF4}</c15:txfldGUID>
                      <c15:f>'Pont és buborék'!$E$36</c15:f>
                      <c15:dlblFieldTableCache>
                        <c:ptCount val="1"/>
                        <c:pt idx="0">
                          <c:v> 41 700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BE5-44F1-9778-ED3C108BCB1C}"/>
                </c:ext>
              </c:extLst>
            </c:dLbl>
            <c:dLbl>
              <c:idx val="4"/>
              <c:layout>
                <c:manualLayout>
                  <c:x val="-4.9079754601226997E-3"/>
                  <c:y val="-5.2747252747252747E-2"/>
                </c:manualLayout>
              </c:layout>
              <c:tx>
                <c:strRef>
                  <c:f>'Pont és buborék'!$E$37</c:f>
                  <c:strCache>
                    <c:ptCount val="1"/>
                    <c:pt idx="0">
                      <c:v> 3 900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{51A838BC-4554-4F71-995C-AC0030F620E5}</c15:txfldGUID>
                      <c15:f>'Pont és buborék'!$E$37</c15:f>
                      <c15:dlblFieldTableCache>
                        <c:ptCount val="1"/>
                        <c:pt idx="0">
                          <c:v> 3 900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BE5-44F1-9778-ED3C108BCB1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'Pont és buborék'!$C$33:$C$37</c:f>
              <c:numCache>
                <c:formatCode>General</c:formatCode>
                <c:ptCount val="5"/>
                <c:pt idx="0">
                  <c:v>8.39</c:v>
                </c:pt>
                <c:pt idx="1">
                  <c:v>10.4</c:v>
                </c:pt>
                <c:pt idx="2">
                  <c:v>15.2</c:v>
                </c:pt>
                <c:pt idx="3">
                  <c:v>15.81</c:v>
                </c:pt>
                <c:pt idx="4">
                  <c:v>20.6</c:v>
                </c:pt>
              </c:numCache>
            </c:numRef>
          </c:xVal>
          <c:yVal>
            <c:numRef>
              <c:f>'Pont és buborék'!$D$33:$D$37</c:f>
              <c:numCache>
                <c:formatCode>General</c:formatCode>
                <c:ptCount val="5"/>
                <c:pt idx="0">
                  <c:v>83.91</c:v>
                </c:pt>
                <c:pt idx="1">
                  <c:v>81.27</c:v>
                </c:pt>
                <c:pt idx="2">
                  <c:v>72.790000000000006</c:v>
                </c:pt>
                <c:pt idx="3">
                  <c:v>80.319999999999993</c:v>
                </c:pt>
                <c:pt idx="4">
                  <c:v>67.14</c:v>
                </c:pt>
              </c:numCache>
            </c:numRef>
          </c:yVal>
          <c:bubbleSize>
            <c:numRef>
              <c:f>'Pont és buborék'!$E$33:$E$37</c:f>
              <c:numCache>
                <c:formatCode>_-* #\ ##0_-;\-* #\ ##0_-;_-* "-"??_-;_-@_-</c:formatCode>
                <c:ptCount val="5"/>
                <c:pt idx="0">
                  <c:v>36200</c:v>
                </c:pt>
                <c:pt idx="1">
                  <c:v>30400</c:v>
                </c:pt>
                <c:pt idx="2">
                  <c:v>36700</c:v>
                </c:pt>
                <c:pt idx="3">
                  <c:v>41700</c:v>
                </c:pt>
                <c:pt idx="4">
                  <c:v>3900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A-2BE5-44F1-9778-ED3C108B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09708800"/>
        <c:axId val="109710720"/>
      </c:bubbleChart>
      <c:valAx>
        <c:axId val="109708800"/>
        <c:scaling>
          <c:orientation val="minMax"/>
          <c:min val="5"/>
        </c:scaling>
        <c:delete val="0"/>
        <c:axPos val="b"/>
        <c:title>
          <c:tx>
            <c:strRef>
              <c:f>'Pont és buborék'!$C$32</c:f>
              <c:strCache>
                <c:ptCount val="1"/>
                <c:pt idx="0">
                  <c:v>Szül. ráta</c:v>
                </c:pt>
              </c:strCache>
            </c:strRef>
          </c:tx>
          <c:overlay val="0"/>
        </c:title>
        <c:numFmt formatCode="General" sourceLinked="1"/>
        <c:majorTickMark val="out"/>
        <c:minorTickMark val="none"/>
        <c:tickLblPos val="nextTo"/>
        <c:crossAx val="109710720"/>
        <c:crosses val="autoZero"/>
        <c:crossBetween val="midCat"/>
      </c:valAx>
      <c:valAx>
        <c:axId val="109710720"/>
        <c:scaling>
          <c:orientation val="minMax"/>
          <c:min val="6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strRef>
              <c:f>'Pont és buborék'!$D$32</c:f>
              <c:strCache>
                <c:ptCount val="1"/>
                <c:pt idx="0">
                  <c:v>Élettartam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09708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8.2809273840769901E-2"/>
                  <c:y val="3.19936570428696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xVal>
            <c:numRef>
              <c:f>'Pont és buborék'!$B$3:$B$14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</c:numCache>
            </c:numRef>
          </c:xVal>
          <c:yVal>
            <c:numRef>
              <c:f>'Pont és buborék'!$C$3:$C$14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43</c:v>
                </c:pt>
                <c:pt idx="4">
                  <c:v>55</c:v>
                </c:pt>
                <c:pt idx="5">
                  <c:v>54</c:v>
                </c:pt>
                <c:pt idx="6">
                  <c:v>82</c:v>
                </c:pt>
                <c:pt idx="7">
                  <c:v>86</c:v>
                </c:pt>
                <c:pt idx="8">
                  <c:v>108</c:v>
                </c:pt>
                <c:pt idx="9">
                  <c:v>121</c:v>
                </c:pt>
                <c:pt idx="10">
                  <c:v>155</c:v>
                </c:pt>
                <c:pt idx="11">
                  <c:v>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E6-4AD2-A34F-8969E7D11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1933471"/>
        <c:axId val="1916636639"/>
      </c:scatterChart>
      <c:valAx>
        <c:axId val="1911933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16636639"/>
        <c:crosses val="autoZero"/>
        <c:crossBetween val="midCat"/>
      </c:valAx>
      <c:valAx>
        <c:axId val="1916636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11933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ubbleChart>
        <c:varyColors val="0"/>
        <c:ser>
          <c:idx val="0"/>
          <c:order val="0"/>
          <c:tx>
            <c:strRef>
              <c:f>'Pont és buborék'!$B$32</c:f>
              <c:strCache>
                <c:ptCount val="1"/>
                <c:pt idx="0">
                  <c:v>Demográfia</c:v>
                </c:pt>
              </c:strCache>
            </c:strRef>
          </c:tx>
          <c:spPr>
            <a:solidFill>
              <a:schemeClr val="accent1">
                <a:alpha val="75000"/>
              </a:schemeClr>
            </a:solidFill>
            <a:ln w="25400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>
                  <a:extLst>
                    <a:ext uri="{837473B0-CC2E-450A-ABE3-18F120FF3D39}">
                      <a1611:picAttrSrcUrl xmlns:a1611="http://schemas.microsoft.com/office/drawing/2016/11/main" r:id="rId4"/>
                    </a:ext>
                  </a:extLst>
                </a:blip>
                <a:stretch>
                  <a:fillRect/>
                </a:stretch>
              </a:blip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7D-4FC4-8A8D-470E1D17E0D7}"/>
              </c:ext>
            </c:extLst>
          </c:dPt>
          <c:xVal>
            <c:numRef>
              <c:f>'Pont és buborék'!$C$33:$C$37</c:f>
              <c:numCache>
                <c:formatCode>General</c:formatCode>
                <c:ptCount val="5"/>
                <c:pt idx="0">
                  <c:v>8.39</c:v>
                </c:pt>
                <c:pt idx="1">
                  <c:v>10.4</c:v>
                </c:pt>
                <c:pt idx="2">
                  <c:v>15.2</c:v>
                </c:pt>
                <c:pt idx="3">
                  <c:v>15.81</c:v>
                </c:pt>
                <c:pt idx="4">
                  <c:v>20.6</c:v>
                </c:pt>
              </c:numCache>
            </c:numRef>
          </c:xVal>
          <c:yVal>
            <c:numRef>
              <c:f>'Pont és buborék'!$D$33:$D$37</c:f>
              <c:numCache>
                <c:formatCode>General</c:formatCode>
                <c:ptCount val="5"/>
                <c:pt idx="0">
                  <c:v>83.91</c:v>
                </c:pt>
                <c:pt idx="1">
                  <c:v>81.27</c:v>
                </c:pt>
                <c:pt idx="2">
                  <c:v>72.790000000000006</c:v>
                </c:pt>
                <c:pt idx="3">
                  <c:v>80.319999999999993</c:v>
                </c:pt>
                <c:pt idx="4">
                  <c:v>67.14</c:v>
                </c:pt>
              </c:numCache>
            </c:numRef>
          </c:yVal>
          <c:bubbleSize>
            <c:numRef>
              <c:f>'Pont és buborék'!$E$33:$E$37</c:f>
              <c:numCache>
                <c:formatCode>_-* #\ ##0_-;\-* #\ ##0_-;_-* "-"??_-;_-@_-</c:formatCode>
                <c:ptCount val="5"/>
                <c:pt idx="0">
                  <c:v>36200</c:v>
                </c:pt>
                <c:pt idx="1">
                  <c:v>30400</c:v>
                </c:pt>
                <c:pt idx="2">
                  <c:v>36700</c:v>
                </c:pt>
                <c:pt idx="3">
                  <c:v>41700</c:v>
                </c:pt>
                <c:pt idx="4">
                  <c:v>3900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777D-4FC4-8A8D-470E1D17E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961775999"/>
        <c:axId val="1961799519"/>
      </c:bubbleChart>
      <c:valAx>
        <c:axId val="1961775999"/>
        <c:scaling>
          <c:orientation val="minMax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61799519"/>
        <c:crosses val="autoZero"/>
        <c:crossBetween val="midCat"/>
      </c:valAx>
      <c:valAx>
        <c:axId val="1961799519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6177599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'Kombinált diagram'!$A$1</c:f>
          <c:strCache>
            <c:ptCount val="1"/>
            <c:pt idx="0">
              <c:v>Megnevezés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'Kombinált diagram'!$C$1</c:f>
              <c:strCache>
                <c:ptCount val="1"/>
                <c:pt idx="0">
                  <c:v>Február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1-4018-880E-3692785E440D}"/>
            </c:ext>
          </c:extLst>
        </c:ser>
        <c:ser>
          <c:idx val="2"/>
          <c:order val="2"/>
          <c:tx>
            <c:strRef>
              <c:f>'Kombinált diagram'!$D$1</c:f>
              <c:strCache>
                <c:ptCount val="1"/>
                <c:pt idx="0">
                  <c:v>szintvonal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diagram'!$D$2:$D$10</c:f>
              <c:numCache>
                <c:formatCode>General</c:formatCode>
                <c:ptCount val="9"/>
                <c:pt idx="0">
                  <c:v>850</c:v>
                </c:pt>
                <c:pt idx="1">
                  <c:v>850</c:v>
                </c:pt>
                <c:pt idx="2">
                  <c:v>850</c:v>
                </c:pt>
                <c:pt idx="3">
                  <c:v>850</c:v>
                </c:pt>
                <c:pt idx="4">
                  <c:v>850</c:v>
                </c:pt>
                <c:pt idx="5">
                  <c:v>850</c:v>
                </c:pt>
                <c:pt idx="6">
                  <c:v>850</c:v>
                </c:pt>
                <c:pt idx="7">
                  <c:v>850</c:v>
                </c:pt>
                <c:pt idx="8">
                  <c:v>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1-4018-880E-3692785E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09344"/>
        <c:axId val="40415232"/>
      </c:barChart>
      <c:lineChart>
        <c:grouping val="standard"/>
        <c:varyColors val="0"/>
        <c:ser>
          <c:idx val="0"/>
          <c:order val="0"/>
          <c:tx>
            <c:strRef>
              <c:f>'Kombinált diagram'!$B$1</c:f>
              <c:strCache>
                <c:ptCount val="1"/>
                <c:pt idx="0">
                  <c:v>Január</c:v>
                </c:pt>
              </c:strCache>
            </c:strRef>
          </c:tx>
          <c:spPr>
            <a:ln w="666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1-4018-880E-3692785E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09344"/>
        <c:axId val="40415232"/>
      </c:lineChart>
      <c:catAx>
        <c:axId val="4040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0415232"/>
        <c:crosses val="autoZero"/>
        <c:auto val="1"/>
        <c:lblAlgn val="ctr"/>
        <c:lblOffset val="100"/>
        <c:noMultiLvlLbl val="0"/>
      </c:catAx>
      <c:valAx>
        <c:axId val="4041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04093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'Kombinált diagram'!$B$1</c:f>
              <c:strCache>
                <c:ptCount val="1"/>
                <c:pt idx="0">
                  <c:v>Január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2-4C74-B9F7-FBB37F7CDF10}"/>
            </c:ext>
          </c:extLst>
        </c:ser>
        <c:ser>
          <c:idx val="1"/>
          <c:order val="1"/>
          <c:tx>
            <c:strRef>
              <c:f>'Kombinált diagram'!$C$1</c:f>
              <c:strCache>
                <c:ptCount val="1"/>
                <c:pt idx="0">
                  <c:v>Február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02-4C74-B9F7-FBB37F7CD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54974031"/>
        <c:axId val="1954973071"/>
      </c:barChart>
      <c:lineChart>
        <c:grouping val="standard"/>
        <c:varyColors val="0"/>
        <c:ser>
          <c:idx val="2"/>
          <c:order val="2"/>
          <c:tx>
            <c:strRef>
              <c:f>'Kombinált diagram'!$D$1</c:f>
              <c:strCache>
                <c:ptCount val="1"/>
                <c:pt idx="0">
                  <c:v>szintvonal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diagram'!$D$2:$D$10</c:f>
              <c:numCache>
                <c:formatCode>General</c:formatCode>
                <c:ptCount val="9"/>
                <c:pt idx="0">
                  <c:v>850</c:v>
                </c:pt>
                <c:pt idx="1">
                  <c:v>850</c:v>
                </c:pt>
                <c:pt idx="2">
                  <c:v>850</c:v>
                </c:pt>
                <c:pt idx="3">
                  <c:v>850</c:v>
                </c:pt>
                <c:pt idx="4">
                  <c:v>850</c:v>
                </c:pt>
                <c:pt idx="5">
                  <c:v>850</c:v>
                </c:pt>
                <c:pt idx="6">
                  <c:v>850</c:v>
                </c:pt>
                <c:pt idx="7">
                  <c:v>850</c:v>
                </c:pt>
                <c:pt idx="8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02-4C74-B9F7-FBB37F7CD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4974031"/>
        <c:axId val="1954973071"/>
      </c:lineChart>
      <c:catAx>
        <c:axId val="1954974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54973071"/>
        <c:crosses val="autoZero"/>
        <c:auto val="1"/>
        <c:lblAlgn val="ctr"/>
        <c:lblOffset val="100"/>
        <c:noMultiLvlLbl val="0"/>
      </c:catAx>
      <c:valAx>
        <c:axId val="1954973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54974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B-4BEE-BA6A-53A5E4791E24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B-4BEE-BA6A-53A5E4791E24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B-4BEE-BA6A-53A5E4791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'Másodlagos tengely'!$B$1</c:f>
              <c:strCache>
                <c:ptCount val="1"/>
                <c:pt idx="0">
                  <c:v>Január ($)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'Másodlagos tengely'!$A$2:$A$10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'Másodlagos tengely'!$B$2:$B$10</c:f>
              <c:numCache>
                <c:formatCode>_-[$$-409]* #\ ##0_ ;_-[$$-409]* \-#\ ##0\ ;_-[$$-409]* "-"??_ ;_-@_ </c:formatCode>
                <c:ptCount val="9"/>
                <c:pt idx="0">
                  <c:v>750</c:v>
                </c:pt>
                <c:pt idx="1">
                  <c:v>200</c:v>
                </c:pt>
                <c:pt idx="2">
                  <c:v>600</c:v>
                </c:pt>
                <c:pt idx="3">
                  <c:v>100</c:v>
                </c:pt>
                <c:pt idx="4">
                  <c:v>200</c:v>
                </c:pt>
                <c:pt idx="5">
                  <c:v>800</c:v>
                </c:pt>
                <c:pt idx="6">
                  <c:v>850</c:v>
                </c:pt>
                <c:pt idx="7">
                  <c:v>325</c:v>
                </c:pt>
                <c:pt idx="8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1A-48F6-B2A8-B4DA5EEF7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26058863"/>
        <c:axId val="1526059823"/>
      </c:barChart>
      <c:lineChart>
        <c:grouping val="standard"/>
        <c:varyColors val="0"/>
        <c:ser>
          <c:idx val="1"/>
          <c:order val="1"/>
          <c:tx>
            <c:strRef>
              <c:f>'Másodlagos tengely'!$C$1</c:f>
              <c:strCache>
                <c:ptCount val="1"/>
                <c:pt idx="0">
                  <c:v>Január (Ft)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'Másodlagos tengely'!$A$2:$A$10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'Másodlagos tengely'!$C$2:$C$10</c:f>
              <c:numCache>
                <c:formatCode>_-* #\ ##0\ [$Ft-40E]_-;\-* #\ ##0\ [$Ft-40E]_-;_-* "-"??\ [$Ft-40E]_-;_-@_-</c:formatCode>
                <c:ptCount val="9"/>
                <c:pt idx="0">
                  <c:v>262500</c:v>
                </c:pt>
                <c:pt idx="1">
                  <c:v>70000</c:v>
                </c:pt>
                <c:pt idx="2">
                  <c:v>210000</c:v>
                </c:pt>
                <c:pt idx="3">
                  <c:v>35000</c:v>
                </c:pt>
                <c:pt idx="4">
                  <c:v>70000</c:v>
                </c:pt>
                <c:pt idx="5">
                  <c:v>280000</c:v>
                </c:pt>
                <c:pt idx="6">
                  <c:v>297500</c:v>
                </c:pt>
                <c:pt idx="7">
                  <c:v>113750</c:v>
                </c:pt>
                <c:pt idx="8">
                  <c:v>157500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A-48F6-B2A8-B4DA5EEF7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8769007"/>
        <c:axId val="1928765167"/>
      </c:lineChart>
      <c:catAx>
        <c:axId val="1526058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26059823"/>
        <c:crosses val="autoZero"/>
        <c:auto val="1"/>
        <c:lblAlgn val="ctr"/>
        <c:lblOffset val="100"/>
        <c:noMultiLvlLbl val="0"/>
      </c:catAx>
      <c:valAx>
        <c:axId val="1526059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409]* #\ ##0_ ;_-[$$-409]* \-#\ ##0\ ;_-[$$-409]* &quot;-&quot;??_ ;_-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26058863"/>
        <c:crosses val="autoZero"/>
        <c:crossBetween val="between"/>
      </c:valAx>
      <c:valAx>
        <c:axId val="1928765167"/>
        <c:scaling>
          <c:orientation val="minMax"/>
        </c:scaling>
        <c:delete val="0"/>
        <c:axPos val="r"/>
        <c:numFmt formatCode="_-* #\ ##0\ [$Ft-40E]_-;\-* #\ ##0\ [$Ft-40E]_-;_-* &quot;-&quot;??\ [$Ft-40E]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28769007"/>
        <c:crosses val="max"/>
        <c:crossBetween val="between"/>
      </c:valAx>
      <c:catAx>
        <c:axId val="19287690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287651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DB-44B9-AF61-66137CB1A8B9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DDB-44B9-AF61-66137CB1A8B9}"/>
              </c:ext>
            </c:extLst>
          </c:dPt>
          <c:cat>
            <c:strRef>
              <c:f>Munka2!$D$4:$D$5</c:f>
              <c:strCache>
                <c:ptCount val="2"/>
                <c:pt idx="0">
                  <c:v>Férfi</c:v>
                </c:pt>
                <c:pt idx="1">
                  <c:v>nők</c:v>
                </c:pt>
              </c:strCache>
            </c:strRef>
          </c:cat>
          <c:val>
            <c:numRef>
              <c:f>Munka2!$E$4:$E$5</c:f>
              <c:numCache>
                <c:formatCode>General</c:formatCode>
                <c:ptCount val="2"/>
                <c:pt idx="0">
                  <c:v>60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B-44B9-AF61-66137CB1A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36111"/>
        <c:axId val="1819353871"/>
      </c:barChart>
      <c:catAx>
        <c:axId val="1819336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19353871"/>
        <c:crosses val="autoZero"/>
        <c:auto val="1"/>
        <c:lblAlgn val="ctr"/>
        <c:lblOffset val="100"/>
        <c:noMultiLvlLbl val="0"/>
      </c:catAx>
      <c:valAx>
        <c:axId val="1819353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19336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Munka2!$D$10</c:f>
              <c:strCache>
                <c:ptCount val="1"/>
                <c:pt idx="0">
                  <c:v>érték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Munka2!$C$11:$C$20</c:f>
              <c:numCache>
                <c:formatCode>m/d/yyyy</c:formatCode>
                <c:ptCount val="10"/>
                <c:pt idx="0">
                  <c:v>45615</c:v>
                </c:pt>
                <c:pt idx="1">
                  <c:v>45616</c:v>
                </c:pt>
                <c:pt idx="2">
                  <c:v>45617</c:v>
                </c:pt>
                <c:pt idx="3">
                  <c:v>45618</c:v>
                </c:pt>
                <c:pt idx="4">
                  <c:v>45619</c:v>
                </c:pt>
                <c:pt idx="5">
                  <c:v>45620</c:v>
                </c:pt>
                <c:pt idx="6">
                  <c:v>45621</c:v>
                </c:pt>
                <c:pt idx="7">
                  <c:v>45622</c:v>
                </c:pt>
                <c:pt idx="8">
                  <c:v>45623</c:v>
                </c:pt>
                <c:pt idx="9">
                  <c:v>45624</c:v>
                </c:pt>
              </c:numCache>
            </c:numRef>
          </c:cat>
          <c:val>
            <c:numRef>
              <c:f>Munka2!$D$11:$D$20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D-4A28-AD10-DC0F914A9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11933951"/>
        <c:axId val="1911932031"/>
      </c:barChart>
      <c:dateAx>
        <c:axId val="1911933951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11932031"/>
        <c:crosses val="autoZero"/>
        <c:auto val="1"/>
        <c:lblOffset val="100"/>
        <c:baseTimeUnit val="days"/>
      </c:dateAx>
      <c:valAx>
        <c:axId val="191193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911933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EURGBP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Árfolyam!$D$1</c:f>
              <c:strCache>
                <c:ptCount val="1"/>
                <c:pt idx="0">
                  <c:v>&lt;VOL&gt;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8575">
              <a:noFill/>
            </a:ln>
          </c:spPr>
          <c:invertIfNegative val="0"/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Árfolyam!$D$2:$D$20</c:f>
              <c:numCache>
                <c:formatCode>General</c:formatCode>
                <c:ptCount val="19"/>
                <c:pt idx="0">
                  <c:v>5748</c:v>
                </c:pt>
                <c:pt idx="1">
                  <c:v>5036</c:v>
                </c:pt>
                <c:pt idx="2">
                  <c:v>236</c:v>
                </c:pt>
                <c:pt idx="3">
                  <c:v>5752</c:v>
                </c:pt>
                <c:pt idx="4">
                  <c:v>5740</c:v>
                </c:pt>
                <c:pt idx="5">
                  <c:v>5744</c:v>
                </c:pt>
                <c:pt idx="6">
                  <c:v>5748</c:v>
                </c:pt>
                <c:pt idx="7">
                  <c:v>5044</c:v>
                </c:pt>
                <c:pt idx="8">
                  <c:v>240</c:v>
                </c:pt>
                <c:pt idx="9">
                  <c:v>5752</c:v>
                </c:pt>
                <c:pt idx="10">
                  <c:v>5744</c:v>
                </c:pt>
                <c:pt idx="11">
                  <c:v>5744</c:v>
                </c:pt>
                <c:pt idx="12">
                  <c:v>5748</c:v>
                </c:pt>
                <c:pt idx="13">
                  <c:v>5040</c:v>
                </c:pt>
                <c:pt idx="14">
                  <c:v>240</c:v>
                </c:pt>
                <c:pt idx="15">
                  <c:v>5748</c:v>
                </c:pt>
                <c:pt idx="16">
                  <c:v>5760</c:v>
                </c:pt>
                <c:pt idx="17">
                  <c:v>5748</c:v>
                </c:pt>
                <c:pt idx="18">
                  <c:v>5748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E-4553-BEE4-0F0916D9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09280"/>
        <c:axId val="119010816"/>
      </c:barChart>
      <c:stockChart>
        <c:ser>
          <c:idx val="1"/>
          <c:order val="1"/>
          <c:tx>
            <c:strRef>
              <c:f>Árfolyam!$E$1</c:f>
              <c:strCache>
                <c:ptCount val="1"/>
                <c:pt idx="0">
                  <c:v>open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Árfolyam!$E$2:$E$20</c:f>
              <c:numCache>
                <c:formatCode>General</c:formatCode>
                <c:ptCount val="19"/>
                <c:pt idx="0">
                  <c:v>0.81089999999999995</c:v>
                </c:pt>
                <c:pt idx="1">
                  <c:v>0.80989999999999995</c:v>
                </c:pt>
                <c:pt idx="2">
                  <c:v>0.81320000000000003</c:v>
                </c:pt>
                <c:pt idx="3">
                  <c:v>0.81310000000000004</c:v>
                </c:pt>
                <c:pt idx="4">
                  <c:v>0.81369999999999998</c:v>
                </c:pt>
                <c:pt idx="5">
                  <c:v>0.81440000000000001</c:v>
                </c:pt>
                <c:pt idx="6">
                  <c:v>0.81489999999999996</c:v>
                </c:pt>
                <c:pt idx="7">
                  <c:v>0.82099999999999995</c:v>
                </c:pt>
                <c:pt idx="8">
                  <c:v>0.82850000000000001</c:v>
                </c:pt>
                <c:pt idx="9">
                  <c:v>0.82830000000000004</c:v>
                </c:pt>
                <c:pt idx="10">
                  <c:v>0.83189999999999997</c:v>
                </c:pt>
                <c:pt idx="11">
                  <c:v>0.82769999999999999</c:v>
                </c:pt>
                <c:pt idx="12">
                  <c:v>0.83050000000000002</c:v>
                </c:pt>
                <c:pt idx="13">
                  <c:v>0.8367</c:v>
                </c:pt>
                <c:pt idx="14">
                  <c:v>0.83950000000000002</c:v>
                </c:pt>
                <c:pt idx="15">
                  <c:v>0.8397</c:v>
                </c:pt>
                <c:pt idx="16">
                  <c:v>0.84030000000000005</c:v>
                </c:pt>
                <c:pt idx="17">
                  <c:v>0.84050000000000002</c:v>
                </c:pt>
                <c:pt idx="18">
                  <c:v>0.84030000000000005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E-4553-BEE4-0F0916D94405}"/>
            </c:ext>
          </c:extLst>
        </c:ser>
        <c:ser>
          <c:idx val="2"/>
          <c:order val="2"/>
          <c:tx>
            <c:strRef>
              <c:f>Árfolyam!$F$1</c:f>
              <c:strCache>
                <c:ptCount val="1"/>
                <c:pt idx="0">
                  <c:v>high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Árfolyam!$F$2:$F$20</c:f>
              <c:numCache>
                <c:formatCode>General</c:formatCode>
                <c:ptCount val="19"/>
                <c:pt idx="0">
                  <c:v>0.81179999999999997</c:v>
                </c:pt>
                <c:pt idx="1">
                  <c:v>0.81420000000000003</c:v>
                </c:pt>
                <c:pt idx="2">
                  <c:v>0.8135</c:v>
                </c:pt>
                <c:pt idx="3">
                  <c:v>0.81469999999999998</c:v>
                </c:pt>
                <c:pt idx="4">
                  <c:v>0.81589999999999996</c:v>
                </c:pt>
                <c:pt idx="5">
                  <c:v>0.81599999999999995</c:v>
                </c:pt>
                <c:pt idx="6">
                  <c:v>0.82120000000000004</c:v>
                </c:pt>
                <c:pt idx="7">
                  <c:v>0.82840000000000003</c:v>
                </c:pt>
                <c:pt idx="8">
                  <c:v>0.82850000000000001</c:v>
                </c:pt>
                <c:pt idx="9">
                  <c:v>0.83240000000000003</c:v>
                </c:pt>
                <c:pt idx="10">
                  <c:v>0.83220000000000005</c:v>
                </c:pt>
                <c:pt idx="11">
                  <c:v>0.83160000000000001</c:v>
                </c:pt>
                <c:pt idx="12">
                  <c:v>0.83679999999999999</c:v>
                </c:pt>
                <c:pt idx="13">
                  <c:v>0.83940000000000003</c:v>
                </c:pt>
                <c:pt idx="14">
                  <c:v>0.84</c:v>
                </c:pt>
                <c:pt idx="15">
                  <c:v>0.84189999999999998</c:v>
                </c:pt>
                <c:pt idx="16">
                  <c:v>0.84379999999999999</c:v>
                </c:pt>
                <c:pt idx="17">
                  <c:v>0.84179999999999999</c:v>
                </c:pt>
                <c:pt idx="18">
                  <c:v>0.8478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E-4553-BEE4-0F0916D94405}"/>
            </c:ext>
          </c:extLst>
        </c:ser>
        <c:ser>
          <c:idx val="3"/>
          <c:order val="3"/>
          <c:tx>
            <c:strRef>
              <c:f>Árfolyam!$G$1</c:f>
              <c:strCache>
                <c:ptCount val="1"/>
                <c:pt idx="0">
                  <c:v>low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Árfolyam!$G$2:$G$20</c:f>
              <c:numCache>
                <c:formatCode>General</c:formatCode>
                <c:ptCount val="19"/>
                <c:pt idx="0">
                  <c:v>0.80830000000000002</c:v>
                </c:pt>
                <c:pt idx="1">
                  <c:v>0.8095</c:v>
                </c:pt>
                <c:pt idx="2">
                  <c:v>0.81299999999999994</c:v>
                </c:pt>
                <c:pt idx="3">
                  <c:v>0.81030000000000002</c:v>
                </c:pt>
                <c:pt idx="4">
                  <c:v>0.81340000000000001</c:v>
                </c:pt>
                <c:pt idx="5">
                  <c:v>0.81310000000000004</c:v>
                </c:pt>
                <c:pt idx="6">
                  <c:v>0.81420000000000003</c:v>
                </c:pt>
                <c:pt idx="7">
                  <c:v>0.82020000000000004</c:v>
                </c:pt>
                <c:pt idx="8">
                  <c:v>0.82820000000000005</c:v>
                </c:pt>
                <c:pt idx="9">
                  <c:v>0.82779999999999998</c:v>
                </c:pt>
                <c:pt idx="10">
                  <c:v>0.82650000000000001</c:v>
                </c:pt>
                <c:pt idx="11">
                  <c:v>0.82640000000000002</c:v>
                </c:pt>
                <c:pt idx="12">
                  <c:v>0.82979999999999998</c:v>
                </c:pt>
                <c:pt idx="13">
                  <c:v>0.83530000000000004</c:v>
                </c:pt>
                <c:pt idx="14">
                  <c:v>0.83930000000000005</c:v>
                </c:pt>
                <c:pt idx="15">
                  <c:v>0.83760000000000001</c:v>
                </c:pt>
                <c:pt idx="16">
                  <c:v>0.83620000000000005</c:v>
                </c:pt>
                <c:pt idx="17">
                  <c:v>0.8377</c:v>
                </c:pt>
                <c:pt idx="18">
                  <c:v>0.83889999999999998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7E-4553-BEE4-0F0916D94405}"/>
            </c:ext>
          </c:extLst>
        </c:ser>
        <c:ser>
          <c:idx val="4"/>
          <c:order val="4"/>
          <c:tx>
            <c:strRef>
              <c:f>Árfolyam!$H$1</c:f>
              <c:strCache>
                <c:ptCount val="1"/>
                <c:pt idx="0">
                  <c:v>close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Árfolyam!$H$2:$H$20</c:f>
              <c:numCache>
                <c:formatCode>General</c:formatCode>
                <c:ptCount val="19"/>
                <c:pt idx="0">
                  <c:v>0.80979999999999996</c:v>
                </c:pt>
                <c:pt idx="1">
                  <c:v>0.81340000000000001</c:v>
                </c:pt>
                <c:pt idx="2">
                  <c:v>0.81310000000000004</c:v>
                </c:pt>
                <c:pt idx="3">
                  <c:v>0.81379999999999997</c:v>
                </c:pt>
                <c:pt idx="4">
                  <c:v>0.81440000000000001</c:v>
                </c:pt>
                <c:pt idx="5">
                  <c:v>0.81489999999999996</c:v>
                </c:pt>
                <c:pt idx="6">
                  <c:v>0.82089999999999996</c:v>
                </c:pt>
                <c:pt idx="7">
                  <c:v>0.82709999999999995</c:v>
                </c:pt>
                <c:pt idx="8">
                  <c:v>0.82840000000000003</c:v>
                </c:pt>
                <c:pt idx="9">
                  <c:v>0.83189999999999997</c:v>
                </c:pt>
                <c:pt idx="10">
                  <c:v>0.82769999999999999</c:v>
                </c:pt>
                <c:pt idx="11">
                  <c:v>0.83040000000000003</c:v>
                </c:pt>
                <c:pt idx="12">
                  <c:v>0.83679999999999999</c:v>
                </c:pt>
                <c:pt idx="13">
                  <c:v>0.83879999999999999</c:v>
                </c:pt>
                <c:pt idx="14">
                  <c:v>0.8397</c:v>
                </c:pt>
                <c:pt idx="15">
                  <c:v>0.84030000000000005</c:v>
                </c:pt>
                <c:pt idx="16">
                  <c:v>0.84040000000000004</c:v>
                </c:pt>
                <c:pt idx="17">
                  <c:v>0.84040000000000004</c:v>
                </c:pt>
                <c:pt idx="18">
                  <c:v>0.84689999999999999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7E-4553-BEE4-0F0916D9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rgbClr val="00B050"/>
              </a:solidFill>
            </c:spPr>
          </c:upBars>
          <c:downBars>
            <c:spPr>
              <a:solidFill>
                <a:srgbClr val="FF0000"/>
              </a:solidFill>
            </c:spPr>
          </c:downBars>
        </c:upDownBars>
        <c:axId val="119350016"/>
        <c:axId val="119012352"/>
      </c:stockChart>
      <c:dateAx>
        <c:axId val="1190092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19010816"/>
        <c:crosses val="autoZero"/>
        <c:auto val="1"/>
        <c:lblOffset val="100"/>
        <c:baseTimeUnit val="days"/>
      </c:dateAx>
      <c:valAx>
        <c:axId val="119010816"/>
        <c:scaling>
          <c:orientation val="minMax"/>
          <c:max val="50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009280"/>
        <c:crosses val="autoZero"/>
        <c:crossBetween val="between"/>
      </c:valAx>
      <c:valAx>
        <c:axId val="1190123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19350016"/>
        <c:crosses val="max"/>
        <c:crossBetween val="between"/>
      </c:valAx>
      <c:catAx>
        <c:axId val="11935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9012352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EURGBP</a:t>
            </a:r>
          </a:p>
        </c:rich>
      </c:tx>
      <c:overlay val="0"/>
    </c:title>
    <c:autoTitleDeleted val="0"/>
    <c:plotArea>
      <c:layout/>
      <c:stockChart>
        <c:ser>
          <c:idx val="0"/>
          <c:order val="0"/>
          <c:tx>
            <c:strRef>
              <c:f>Árfolyam!$E$1</c:f>
              <c:strCache>
                <c:ptCount val="1"/>
                <c:pt idx="0">
                  <c:v>open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Árfolyam!$E$2:$E$20</c:f>
              <c:numCache>
                <c:formatCode>General</c:formatCode>
                <c:ptCount val="19"/>
                <c:pt idx="0">
                  <c:v>0.81089999999999995</c:v>
                </c:pt>
                <c:pt idx="1">
                  <c:v>0.80989999999999995</c:v>
                </c:pt>
                <c:pt idx="2">
                  <c:v>0.81320000000000003</c:v>
                </c:pt>
                <c:pt idx="3">
                  <c:v>0.81310000000000004</c:v>
                </c:pt>
                <c:pt idx="4">
                  <c:v>0.81369999999999998</c:v>
                </c:pt>
                <c:pt idx="5">
                  <c:v>0.81440000000000001</c:v>
                </c:pt>
                <c:pt idx="6">
                  <c:v>0.81489999999999996</c:v>
                </c:pt>
                <c:pt idx="7">
                  <c:v>0.82099999999999995</c:v>
                </c:pt>
                <c:pt idx="8">
                  <c:v>0.82850000000000001</c:v>
                </c:pt>
                <c:pt idx="9">
                  <c:v>0.82830000000000004</c:v>
                </c:pt>
                <c:pt idx="10">
                  <c:v>0.83189999999999997</c:v>
                </c:pt>
                <c:pt idx="11">
                  <c:v>0.82769999999999999</c:v>
                </c:pt>
                <c:pt idx="12">
                  <c:v>0.83050000000000002</c:v>
                </c:pt>
                <c:pt idx="13">
                  <c:v>0.8367</c:v>
                </c:pt>
                <c:pt idx="14">
                  <c:v>0.83950000000000002</c:v>
                </c:pt>
                <c:pt idx="15">
                  <c:v>0.8397</c:v>
                </c:pt>
                <c:pt idx="16">
                  <c:v>0.84030000000000005</c:v>
                </c:pt>
                <c:pt idx="17">
                  <c:v>0.84050000000000002</c:v>
                </c:pt>
                <c:pt idx="18">
                  <c:v>0.84030000000000005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3-4F79-B2E5-7A496B992D7D}"/>
            </c:ext>
          </c:extLst>
        </c:ser>
        <c:ser>
          <c:idx val="1"/>
          <c:order val="1"/>
          <c:tx>
            <c:strRef>
              <c:f>Árfolyam!$F$1</c:f>
              <c:strCache>
                <c:ptCount val="1"/>
                <c:pt idx="0">
                  <c:v>high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Árfolyam!$F$2:$F$20</c:f>
              <c:numCache>
                <c:formatCode>General</c:formatCode>
                <c:ptCount val="19"/>
                <c:pt idx="0">
                  <c:v>0.81179999999999997</c:v>
                </c:pt>
                <c:pt idx="1">
                  <c:v>0.81420000000000003</c:v>
                </c:pt>
                <c:pt idx="2">
                  <c:v>0.8135</c:v>
                </c:pt>
                <c:pt idx="3">
                  <c:v>0.81469999999999998</c:v>
                </c:pt>
                <c:pt idx="4">
                  <c:v>0.81589999999999996</c:v>
                </c:pt>
                <c:pt idx="5">
                  <c:v>0.81599999999999995</c:v>
                </c:pt>
                <c:pt idx="6">
                  <c:v>0.82120000000000004</c:v>
                </c:pt>
                <c:pt idx="7">
                  <c:v>0.82840000000000003</c:v>
                </c:pt>
                <c:pt idx="8">
                  <c:v>0.82850000000000001</c:v>
                </c:pt>
                <c:pt idx="9">
                  <c:v>0.83240000000000003</c:v>
                </c:pt>
                <c:pt idx="10">
                  <c:v>0.83220000000000005</c:v>
                </c:pt>
                <c:pt idx="11">
                  <c:v>0.83160000000000001</c:v>
                </c:pt>
                <c:pt idx="12">
                  <c:v>0.83679999999999999</c:v>
                </c:pt>
                <c:pt idx="13">
                  <c:v>0.83940000000000003</c:v>
                </c:pt>
                <c:pt idx="14">
                  <c:v>0.84</c:v>
                </c:pt>
                <c:pt idx="15">
                  <c:v>0.84189999999999998</c:v>
                </c:pt>
                <c:pt idx="16">
                  <c:v>0.84379999999999999</c:v>
                </c:pt>
                <c:pt idx="17">
                  <c:v>0.84179999999999999</c:v>
                </c:pt>
                <c:pt idx="18">
                  <c:v>0.8478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3-4F79-B2E5-7A496B992D7D}"/>
            </c:ext>
          </c:extLst>
        </c:ser>
        <c:ser>
          <c:idx val="2"/>
          <c:order val="2"/>
          <c:tx>
            <c:strRef>
              <c:f>Árfolyam!$G$1</c:f>
              <c:strCache>
                <c:ptCount val="1"/>
                <c:pt idx="0">
                  <c:v>low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Árfolyam!$G$2:$G$20</c:f>
              <c:numCache>
                <c:formatCode>General</c:formatCode>
                <c:ptCount val="19"/>
                <c:pt idx="0">
                  <c:v>0.80830000000000002</c:v>
                </c:pt>
                <c:pt idx="1">
                  <c:v>0.8095</c:v>
                </c:pt>
                <c:pt idx="2">
                  <c:v>0.81299999999999994</c:v>
                </c:pt>
                <c:pt idx="3">
                  <c:v>0.81030000000000002</c:v>
                </c:pt>
                <c:pt idx="4">
                  <c:v>0.81340000000000001</c:v>
                </c:pt>
                <c:pt idx="5">
                  <c:v>0.81310000000000004</c:v>
                </c:pt>
                <c:pt idx="6">
                  <c:v>0.81420000000000003</c:v>
                </c:pt>
                <c:pt idx="7">
                  <c:v>0.82020000000000004</c:v>
                </c:pt>
                <c:pt idx="8">
                  <c:v>0.82820000000000005</c:v>
                </c:pt>
                <c:pt idx="9">
                  <c:v>0.82779999999999998</c:v>
                </c:pt>
                <c:pt idx="10">
                  <c:v>0.82650000000000001</c:v>
                </c:pt>
                <c:pt idx="11">
                  <c:v>0.82640000000000002</c:v>
                </c:pt>
                <c:pt idx="12">
                  <c:v>0.82979999999999998</c:v>
                </c:pt>
                <c:pt idx="13">
                  <c:v>0.83530000000000004</c:v>
                </c:pt>
                <c:pt idx="14">
                  <c:v>0.83930000000000005</c:v>
                </c:pt>
                <c:pt idx="15">
                  <c:v>0.83760000000000001</c:v>
                </c:pt>
                <c:pt idx="16">
                  <c:v>0.83620000000000005</c:v>
                </c:pt>
                <c:pt idx="17">
                  <c:v>0.8377</c:v>
                </c:pt>
                <c:pt idx="18">
                  <c:v>0.83889999999999998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3-4F79-B2E5-7A496B992D7D}"/>
            </c:ext>
          </c:extLst>
        </c:ser>
        <c:ser>
          <c:idx val="3"/>
          <c:order val="3"/>
          <c:tx>
            <c:strRef>
              <c:f>Árfolyam!$H$1</c:f>
              <c:strCache>
                <c:ptCount val="1"/>
                <c:pt idx="0">
                  <c:v>close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Árfolyam!$H$2:$H$20</c:f>
              <c:numCache>
                <c:formatCode>General</c:formatCode>
                <c:ptCount val="19"/>
                <c:pt idx="0">
                  <c:v>0.80979999999999996</c:v>
                </c:pt>
                <c:pt idx="1">
                  <c:v>0.81340000000000001</c:v>
                </c:pt>
                <c:pt idx="2">
                  <c:v>0.81310000000000004</c:v>
                </c:pt>
                <c:pt idx="3">
                  <c:v>0.81379999999999997</c:v>
                </c:pt>
                <c:pt idx="4">
                  <c:v>0.81440000000000001</c:v>
                </c:pt>
                <c:pt idx="5">
                  <c:v>0.81489999999999996</c:v>
                </c:pt>
                <c:pt idx="6">
                  <c:v>0.82089999999999996</c:v>
                </c:pt>
                <c:pt idx="7">
                  <c:v>0.82709999999999995</c:v>
                </c:pt>
                <c:pt idx="8">
                  <c:v>0.82840000000000003</c:v>
                </c:pt>
                <c:pt idx="9">
                  <c:v>0.83189999999999997</c:v>
                </c:pt>
                <c:pt idx="10">
                  <c:v>0.82769999999999999</c:v>
                </c:pt>
                <c:pt idx="11">
                  <c:v>0.83040000000000003</c:v>
                </c:pt>
                <c:pt idx="12">
                  <c:v>0.83679999999999999</c:v>
                </c:pt>
                <c:pt idx="13">
                  <c:v>0.83879999999999999</c:v>
                </c:pt>
                <c:pt idx="14">
                  <c:v>0.8397</c:v>
                </c:pt>
                <c:pt idx="15">
                  <c:v>0.84030000000000005</c:v>
                </c:pt>
                <c:pt idx="16">
                  <c:v>0.84040000000000004</c:v>
                </c:pt>
                <c:pt idx="17">
                  <c:v>0.84040000000000004</c:v>
                </c:pt>
                <c:pt idx="18">
                  <c:v>0.84689999999999999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3-4F79-B2E5-7A496B992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rgbClr val="00B050"/>
              </a:solidFill>
            </c:spPr>
          </c:upBars>
          <c:downBars>
            <c:spPr>
              <a:solidFill>
                <a:srgbClr val="FF0000"/>
              </a:solidFill>
            </c:spPr>
          </c:downBars>
        </c:upDownBars>
        <c:axId val="119361920"/>
        <c:axId val="119363456"/>
      </c:stockChart>
      <c:dateAx>
        <c:axId val="1193619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19363456"/>
        <c:crosses val="autoZero"/>
        <c:auto val="1"/>
        <c:lblOffset val="100"/>
        <c:baseTimeUnit val="days"/>
      </c:dateAx>
      <c:valAx>
        <c:axId val="119363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36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0"/>
      <c:rotY val="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surface3DChart>
        <c:wireframe val="0"/>
        <c:ser>
          <c:idx val="0"/>
          <c:order val="0"/>
          <c:tx>
            <c:strRef>
              <c:f>Felület!$A$20</c:f>
              <c:strCache>
                <c:ptCount val="1"/>
                <c:pt idx="0">
                  <c:v>1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Felület!$B$20:$I$20</c:f>
              <c:numCache>
                <c:formatCode>General</c:formatCode>
                <c:ptCount val="8"/>
                <c:pt idx="0">
                  <c:v>300</c:v>
                </c:pt>
                <c:pt idx="1">
                  <c:v>230</c:v>
                </c:pt>
                <c:pt idx="2">
                  <c:v>190</c:v>
                </c:pt>
                <c:pt idx="3">
                  <c:v>150</c:v>
                </c:pt>
                <c:pt idx="4">
                  <c:v>160</c:v>
                </c:pt>
                <c:pt idx="5">
                  <c:v>15</c:v>
                </c:pt>
                <c:pt idx="6">
                  <c:v>150</c:v>
                </c:pt>
                <c:pt idx="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1-4A40-ACB1-DCC88967EDFA}"/>
            </c:ext>
          </c:extLst>
        </c:ser>
        <c:ser>
          <c:idx val="1"/>
          <c:order val="1"/>
          <c:tx>
            <c:strRef>
              <c:f>Felület!$A$21</c:f>
              <c:strCache>
                <c:ptCount val="1"/>
                <c:pt idx="0">
                  <c:v>2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Felület!$B$21:$I$21</c:f>
              <c:numCache>
                <c:formatCode>General</c:formatCode>
                <c:ptCount val="8"/>
                <c:pt idx="0">
                  <c:v>400</c:v>
                </c:pt>
                <c:pt idx="1">
                  <c:v>310</c:v>
                </c:pt>
                <c:pt idx="2">
                  <c:v>200</c:v>
                </c:pt>
                <c:pt idx="3">
                  <c:v>160</c:v>
                </c:pt>
                <c:pt idx="4">
                  <c:v>200</c:v>
                </c:pt>
                <c:pt idx="5">
                  <c:v>200</c:v>
                </c:pt>
                <c:pt idx="6">
                  <c:v>190</c:v>
                </c:pt>
                <c:pt idx="7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1-4A40-ACB1-DCC88967EDFA}"/>
            </c:ext>
          </c:extLst>
        </c:ser>
        <c:ser>
          <c:idx val="2"/>
          <c:order val="2"/>
          <c:tx>
            <c:strRef>
              <c:f>Felület!$A$22</c:f>
              <c:strCache>
                <c:ptCount val="1"/>
                <c:pt idx="0">
                  <c:v>3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Felület!$B$22:$I$22</c:f>
              <c:numCache>
                <c:formatCode>General</c:formatCode>
                <c:ptCount val="8"/>
                <c:pt idx="0">
                  <c:v>430</c:v>
                </c:pt>
                <c:pt idx="1">
                  <c:v>410</c:v>
                </c:pt>
                <c:pt idx="2">
                  <c:v>250</c:v>
                </c:pt>
                <c:pt idx="3">
                  <c:v>220</c:v>
                </c:pt>
                <c:pt idx="4">
                  <c:v>250</c:v>
                </c:pt>
                <c:pt idx="5">
                  <c:v>340</c:v>
                </c:pt>
                <c:pt idx="6">
                  <c:v>540</c:v>
                </c:pt>
                <c:pt idx="7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1-4A40-ACB1-DCC88967EDFA}"/>
            </c:ext>
          </c:extLst>
        </c:ser>
        <c:ser>
          <c:idx val="3"/>
          <c:order val="3"/>
          <c:tx>
            <c:strRef>
              <c:f>Felület!$A$23</c:f>
              <c:strCache>
                <c:ptCount val="1"/>
                <c:pt idx="0">
                  <c:v>4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Felület!$B$23:$I$23</c:f>
              <c:numCache>
                <c:formatCode>General</c:formatCode>
                <c:ptCount val="8"/>
                <c:pt idx="0">
                  <c:v>400</c:v>
                </c:pt>
                <c:pt idx="1">
                  <c:v>340</c:v>
                </c:pt>
                <c:pt idx="2">
                  <c:v>340</c:v>
                </c:pt>
                <c:pt idx="3">
                  <c:v>400</c:v>
                </c:pt>
                <c:pt idx="4">
                  <c:v>510</c:v>
                </c:pt>
                <c:pt idx="5">
                  <c:v>520</c:v>
                </c:pt>
                <c:pt idx="6">
                  <c:v>480</c:v>
                </c:pt>
                <c:pt idx="7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1-4A40-ACB1-DCC88967EDFA}"/>
            </c:ext>
          </c:extLst>
        </c:ser>
        <c:ser>
          <c:idx val="4"/>
          <c:order val="4"/>
          <c:tx>
            <c:strRef>
              <c:f>Felület!$A$24</c:f>
              <c:strCache>
                <c:ptCount val="1"/>
                <c:pt idx="0">
                  <c:v>5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Felület!$B$24:$I$24</c:f>
              <c:numCache>
                <c:formatCode>General</c:formatCode>
                <c:ptCount val="8"/>
                <c:pt idx="0">
                  <c:v>380</c:v>
                </c:pt>
                <c:pt idx="1">
                  <c:v>390</c:v>
                </c:pt>
                <c:pt idx="2">
                  <c:v>340</c:v>
                </c:pt>
                <c:pt idx="3">
                  <c:v>520</c:v>
                </c:pt>
                <c:pt idx="4">
                  <c:v>570</c:v>
                </c:pt>
                <c:pt idx="5">
                  <c:v>410</c:v>
                </c:pt>
                <c:pt idx="6">
                  <c:v>430</c:v>
                </c:pt>
                <c:pt idx="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1-4A40-ACB1-DCC88967EDFA}"/>
            </c:ext>
          </c:extLst>
        </c:ser>
        <c:bandFmts/>
        <c:axId val="174551424"/>
        <c:axId val="174552960"/>
        <c:axId val="142527552"/>
      </c:surface3DChart>
      <c:catAx>
        <c:axId val="1745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4552960"/>
        <c:crosses val="autoZero"/>
        <c:auto val="1"/>
        <c:lblAlgn val="ctr"/>
        <c:lblOffset val="100"/>
        <c:noMultiLvlLbl val="0"/>
      </c:catAx>
      <c:valAx>
        <c:axId val="174552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551424"/>
        <c:crosses val="autoZero"/>
        <c:crossBetween val="midCat"/>
      </c:valAx>
      <c:serAx>
        <c:axId val="14252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552960"/>
        <c:crosses val="autoZero"/>
      </c:serAx>
    </c:plotArea>
    <c:legend>
      <c:legendPos val="r"/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surface3DChart>
        <c:wireframe val="1"/>
        <c:ser>
          <c:idx val="0"/>
          <c:order val="0"/>
          <c:tx>
            <c:strRef>
              <c:f>Felület!$A$2</c:f>
              <c:strCache>
                <c:ptCount val="1"/>
                <c:pt idx="0">
                  <c:v>1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Felület!$B$2:$K$2</c:f>
              <c:numCache>
                <c:formatCode>General</c:formatCode>
                <c:ptCount val="10"/>
                <c:pt idx="0">
                  <c:v>0.45464871341284091</c:v>
                </c:pt>
                <c:pt idx="1">
                  <c:v>0.81692676594665592</c:v>
                </c:pt>
                <c:pt idx="2">
                  <c:v>9.659170127936631E-2</c:v>
                </c:pt>
                <c:pt idx="3">
                  <c:v>-0.7532747721029438</c:v>
                </c:pt>
                <c:pt idx="4">
                  <c:v>-0.69948993759884137</c:v>
                </c:pt>
                <c:pt idx="5">
                  <c:v>-0.21380054647960287</c:v>
                </c:pt>
                <c:pt idx="6">
                  <c:v>0.64202805958302811</c:v>
                </c:pt>
                <c:pt idx="7">
                  <c:v>0.79236016229985362</c:v>
                </c:pt>
                <c:pt idx="8">
                  <c:v>0.28937592124167222</c:v>
                </c:pt>
                <c:pt idx="9">
                  <c:v>-0.52140188035301838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A-4358-9CC2-16C468CFD6AF}"/>
            </c:ext>
          </c:extLst>
        </c:ser>
        <c:ser>
          <c:idx val="1"/>
          <c:order val="1"/>
          <c:tx>
            <c:strRef>
              <c:f>Felület!$A$3</c:f>
              <c:strCache>
                <c:ptCount val="1"/>
                <c:pt idx="0">
                  <c:v>2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Felület!$B$3:$K$3</c:f>
              <c:numCache>
                <c:formatCode>General</c:formatCode>
                <c:ptCount val="10"/>
                <c:pt idx="0">
                  <c:v>-0.18274952648369686</c:v>
                </c:pt>
                <c:pt idx="1">
                  <c:v>0.71690548660756692</c:v>
                </c:pt>
                <c:pt idx="2">
                  <c:v>7.2701765423571485E-2</c:v>
                </c:pt>
                <c:pt idx="3">
                  <c:v>-0.68222427168403399</c:v>
                </c:pt>
                <c:pt idx="4">
                  <c:v>-0.49972098989725461</c:v>
                </c:pt>
                <c:pt idx="5">
                  <c:v>-0.18622983817559233</c:v>
                </c:pt>
                <c:pt idx="6">
                  <c:v>0.58846686712889396</c:v>
                </c:pt>
                <c:pt idx="7">
                  <c:v>0.59224676853116542</c:v>
                </c:pt>
                <c:pt idx="8">
                  <c:v>0.23675507605242424</c:v>
                </c:pt>
                <c:pt idx="9">
                  <c:v>-0.48420142841494934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A-4358-9CC2-16C468CFD6AF}"/>
            </c:ext>
          </c:extLst>
        </c:ser>
        <c:ser>
          <c:idx val="2"/>
          <c:order val="2"/>
          <c:tx>
            <c:strRef>
              <c:f>Felület!$A$4</c:f>
              <c:strCache>
                <c:ptCount val="1"/>
                <c:pt idx="0">
                  <c:v>3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Felület!$B$4:$K$4</c:f>
              <c:numCache>
                <c:formatCode>General</c:formatCode>
                <c:ptCount val="10"/>
                <c:pt idx="0">
                  <c:v>0.17991529398589678</c:v>
                </c:pt>
                <c:pt idx="1">
                  <c:v>0.64644942432171493</c:v>
                </c:pt>
                <c:pt idx="2">
                  <c:v>5.7981442308736052E-2</c:v>
                </c:pt>
                <c:pt idx="3">
                  <c:v>-0.62946143925126752</c:v>
                </c:pt>
                <c:pt idx="4">
                  <c:v>-0.38734314240233159</c:v>
                </c:pt>
                <c:pt idx="5">
                  <c:v>-0.17143818696706367</c:v>
                </c:pt>
                <c:pt idx="6">
                  <c:v>0.54694909977999462</c:v>
                </c:pt>
                <c:pt idx="7">
                  <c:v>0.47678979042862546</c:v>
                </c:pt>
                <c:pt idx="8">
                  <c:v>0.20839080790870793</c:v>
                </c:pt>
                <c:pt idx="9">
                  <c:v>-0.45543065125337412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FA-4358-9CC2-16C468CFD6AF}"/>
            </c:ext>
          </c:extLst>
        </c:ser>
        <c:ser>
          <c:idx val="3"/>
          <c:order val="3"/>
          <c:tx>
            <c:strRef>
              <c:f>Felület!$A$5</c:f>
              <c:strCache>
                <c:ptCount val="1"/>
                <c:pt idx="0">
                  <c:v>4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Felület!$B$5:$K$5</c:f>
              <c:numCache>
                <c:formatCode>General</c:formatCode>
                <c:ptCount val="10"/>
                <c:pt idx="0">
                  <c:v>-0.11696706518527923</c:v>
                </c:pt>
                <c:pt idx="1">
                  <c:v>0.59824023176835961</c:v>
                </c:pt>
                <c:pt idx="2">
                  <c:v>4.7884847101194603E-2</c:v>
                </c:pt>
                <c:pt idx="3">
                  <c:v>-0.58803468633076827</c:v>
                </c:pt>
                <c:pt idx="4">
                  <c:v>-0.31428340608527011</c:v>
                </c:pt>
                <c:pt idx="5">
                  <c:v>-0.16224334290318029</c:v>
                </c:pt>
                <c:pt idx="6">
                  <c:v>0.51325377714415821</c:v>
                </c:pt>
                <c:pt idx="7">
                  <c:v>0.3997969880974655</c:v>
                </c:pt>
                <c:pt idx="8">
                  <c:v>0.19057078406363734</c:v>
                </c:pt>
                <c:pt idx="9">
                  <c:v>-0.43188620405003192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FA-4358-9CC2-16C468CFD6AF}"/>
            </c:ext>
          </c:extLst>
        </c:ser>
        <c:ser>
          <c:idx val="4"/>
          <c:order val="4"/>
          <c:tx>
            <c:strRef>
              <c:f>Felület!$A$6</c:f>
              <c:strCache>
                <c:ptCount val="1"/>
                <c:pt idx="0">
                  <c:v>5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Felület!$B$6:$K$6</c:f>
              <c:numCache>
                <c:formatCode>General</c:formatCode>
                <c:ptCount val="10"/>
                <c:pt idx="0">
                  <c:v>-3.3103529492622318E-2</c:v>
                </c:pt>
                <c:pt idx="1">
                  <c:v>0.56288064498157653</c:v>
                </c:pt>
                <c:pt idx="2">
                  <c:v>4.0481767152996347E-2</c:v>
                </c:pt>
                <c:pt idx="3">
                  <c:v>-0.55427241664293059</c:v>
                </c:pt>
                <c:pt idx="4">
                  <c:v>-0.26285247224745178</c:v>
                </c:pt>
                <c:pt idx="5">
                  <c:v>-0.15598429342049414</c:v>
                </c:pt>
                <c:pt idx="6">
                  <c:v>0.48505301587752619</c:v>
                </c:pt>
                <c:pt idx="7">
                  <c:v>0.34433360203145841</c:v>
                </c:pt>
                <c:pt idx="8">
                  <c:v>0.17830057605724145</c:v>
                </c:pt>
                <c:pt idx="9">
                  <c:v>-0.41194853248125329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FA-4358-9CC2-16C468CFD6AF}"/>
            </c:ext>
          </c:extLst>
        </c:ser>
        <c:ser>
          <c:idx val="5"/>
          <c:order val="5"/>
          <c:tx>
            <c:strRef>
              <c:f>Felület!$A$7</c:f>
              <c:strCache>
                <c:ptCount val="1"/>
                <c:pt idx="0">
                  <c:v>6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Felület!$B$7:$K$7</c:f>
              <c:numCache>
                <c:formatCode>General</c:formatCode>
                <c:ptCount val="10"/>
                <c:pt idx="0">
                  <c:v>-3.1779220483689197E-2</c:v>
                </c:pt>
                <c:pt idx="1">
                  <c:v>0.53335519569680157</c:v>
                </c:pt>
                <c:pt idx="2">
                  <c:v>3.4849574523733419E-2</c:v>
                </c:pt>
                <c:pt idx="3">
                  <c:v>-0.5260052108678982</c:v>
                </c:pt>
                <c:pt idx="4">
                  <c:v>-0.22471137527292792</c:v>
                </c:pt>
                <c:pt idx="5">
                  <c:v>-0.15144671613797503</c:v>
                </c:pt>
                <c:pt idx="6">
                  <c:v>0.46091843235994528</c:v>
                </c:pt>
                <c:pt idx="7">
                  <c:v>0.30234220107919418</c:v>
                </c:pt>
                <c:pt idx="8">
                  <c:v>0.16931272065317807</c:v>
                </c:pt>
                <c:pt idx="9">
                  <c:v>-0.39467027681518607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FA-4358-9CC2-16C468CFD6AF}"/>
            </c:ext>
          </c:extLst>
        </c:ser>
        <c:ser>
          <c:idx val="6"/>
          <c:order val="6"/>
          <c:tx>
            <c:strRef>
              <c:f>Felület!$A$8</c:f>
              <c:strCache>
                <c:ptCount val="1"/>
                <c:pt idx="0">
                  <c:v>7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Felület!$B$8:$K$8</c:f>
              <c:numCache>
                <c:formatCode>General</c:formatCode>
                <c:ptCount val="10"/>
                <c:pt idx="0">
                  <c:v>-2.3954393489870784E-2</c:v>
                </c:pt>
                <c:pt idx="1">
                  <c:v>0.50827951330428944</c:v>
                </c:pt>
                <c:pt idx="2">
                  <c:v>3.0437838010775667E-2</c:v>
                </c:pt>
                <c:pt idx="3">
                  <c:v>-0.50185002207518392</c:v>
                </c:pt>
                <c:pt idx="4">
                  <c:v>-0.1953493684475979</c:v>
                </c:pt>
                <c:pt idx="5">
                  <c:v>-0.14799891579807231</c:v>
                </c:pt>
                <c:pt idx="6">
                  <c:v>0.43990870856375336</c:v>
                </c:pt>
                <c:pt idx="7">
                  <c:v>0.26940770371268369</c:v>
                </c:pt>
                <c:pt idx="8">
                  <c:v>0.16242674688214695</c:v>
                </c:pt>
                <c:pt idx="9">
                  <c:v>-0.37944289964655797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FA-4358-9CC2-16C468CFD6AF}"/>
            </c:ext>
          </c:extLst>
        </c:ser>
        <c:ser>
          <c:idx val="7"/>
          <c:order val="7"/>
          <c:tx>
            <c:strRef>
              <c:f>Felület!$A$9</c:f>
              <c:strCache>
                <c:ptCount val="1"/>
                <c:pt idx="0">
                  <c:v>8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Felület!$B$9:$K$9</c:f>
              <c:numCache>
                <c:formatCode>General</c:formatCode>
                <c:ptCount val="10"/>
                <c:pt idx="0">
                  <c:v>3.4850317475926492E-3</c:v>
                </c:pt>
                <c:pt idx="1">
                  <c:v>0.48667202434978435</c:v>
                </c:pt>
                <c:pt idx="2">
                  <c:v>2.6899674475594857E-2</c:v>
                </c:pt>
                <c:pt idx="3">
                  <c:v>-0.48087423339345586</c:v>
                </c:pt>
                <c:pt idx="4">
                  <c:v>-0.17209550892353573</c:v>
                </c:pt>
                <c:pt idx="5">
                  <c:v>-0.14528096462075235</c:v>
                </c:pt>
                <c:pt idx="6">
                  <c:v>0.4213705799085482</c:v>
                </c:pt>
                <c:pt idx="7">
                  <c:v>0.24287927948190582</c:v>
                </c:pt>
                <c:pt idx="8">
                  <c:v>0.1569671202210797</c:v>
                </c:pt>
                <c:pt idx="9">
                  <c:v>-0.36584929334289246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FA-4358-9CC2-16C468CFD6AF}"/>
            </c:ext>
          </c:extLst>
        </c:ser>
        <c:ser>
          <c:idx val="8"/>
          <c:order val="8"/>
          <c:tx>
            <c:strRef>
              <c:f>Felület!$A$10</c:f>
              <c:strCache>
                <c:ptCount val="1"/>
                <c:pt idx="0">
                  <c:v>9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Felület!$B$10:$K$10</c:f>
              <c:numCache>
                <c:formatCode>General</c:formatCode>
                <c:ptCount val="10"/>
                <c:pt idx="0">
                  <c:v>-3.1753114612555994E-3</c:v>
                </c:pt>
                <c:pt idx="1">
                  <c:v>0.46768454738617216</c:v>
                </c:pt>
                <c:pt idx="2">
                  <c:v>2.4008144800164961E-2</c:v>
                </c:pt>
                <c:pt idx="3">
                  <c:v>-0.46242113984986905</c:v>
                </c:pt>
                <c:pt idx="4">
                  <c:v>-0.15326203445390274</c:v>
                </c:pt>
                <c:pt idx="5">
                  <c:v>-0.14307349111399634</c:v>
                </c:pt>
                <c:pt idx="6">
                  <c:v>0.40483242929941188</c:v>
                </c:pt>
                <c:pt idx="7">
                  <c:v>0.22105852350278196</c:v>
                </c:pt>
                <c:pt idx="8">
                  <c:v>0.15251934932435873</c:v>
                </c:pt>
                <c:pt idx="9">
                  <c:v>-0.35358964018775074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FA-4358-9CC2-16C468CFD6AF}"/>
            </c:ext>
          </c:extLst>
        </c:ser>
        <c:ser>
          <c:idx val="9"/>
          <c:order val="9"/>
          <c:tx>
            <c:strRef>
              <c:f>Felület!$A$11</c:f>
              <c:strCache>
                <c:ptCount val="1"/>
                <c:pt idx="0">
                  <c:v>10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Felület!$B$11:$K$11</c:f>
              <c:numCache>
                <c:formatCode>General</c:formatCode>
                <c:ptCount val="10"/>
                <c:pt idx="0">
                  <c:v>2.6643089658895799E-3</c:v>
                </c:pt>
                <c:pt idx="1">
                  <c:v>0.45081908898269613</c:v>
                </c:pt>
                <c:pt idx="2">
                  <c:v>2.1607427793235132E-2</c:v>
                </c:pt>
                <c:pt idx="3">
                  <c:v>-0.44601213452266109</c:v>
                </c:pt>
                <c:pt idx="4">
                  <c:v>-0.13772843176098612</c:v>
                </c:pt>
                <c:pt idx="5">
                  <c:v>-0.141235642932073</c:v>
                </c:pt>
                <c:pt idx="6">
                  <c:v>0.38994295606684359</c:v>
                </c:pt>
                <c:pt idx="7">
                  <c:v>0.20280263783734326</c:v>
                </c:pt>
                <c:pt idx="8">
                  <c:v>0.14881507780315456</c:v>
                </c:pt>
                <c:pt idx="9">
                  <c:v>-0.34244046326332678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FA-4358-9CC2-16C468CFD6AF}"/>
            </c:ext>
          </c:extLst>
        </c:ser>
        <c:bandFmts/>
        <c:axId val="93913088"/>
        <c:axId val="93914624"/>
        <c:axId val="146853888"/>
      </c:surface3DChart>
      <c:catAx>
        <c:axId val="9391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3914624"/>
        <c:crosses val="autoZero"/>
        <c:auto val="1"/>
        <c:lblAlgn val="ctr"/>
        <c:lblOffset val="100"/>
        <c:noMultiLvlLbl val="0"/>
      </c:catAx>
      <c:valAx>
        <c:axId val="93914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3913088"/>
        <c:crosses val="autoZero"/>
        <c:crossBetween val="midCat"/>
      </c:valAx>
      <c:serAx>
        <c:axId val="14685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93914624"/>
        <c:crosses val="autoZero"/>
      </c:serAx>
    </c:plotArea>
    <c:legend>
      <c:legendPos val="r"/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="1"/>
              <a:t>Profit alakulása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Tölcsér!$A$21</c:f>
              <c:strCache>
                <c:ptCount val="1"/>
                <c:pt idx="0">
                  <c:v>Bevétel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1666666666666665"/>
                  <c:y val="-3.0872831549670278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Tölcsér!$B$21</c:f>
              <c:numCache>
                <c:formatCode>_-[$$-409]* #\ ##0_ ;_-[$$-409]* \-#\ ##0\ ;_-[$$-409]* "-"??_ ;_-@_ </c:formatCode>
                <c:ptCount val="1"/>
                <c:pt idx="0">
                  <c:v>850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1-D10B-48FC-A92D-3E49A8AA7138}"/>
            </c:ext>
          </c:extLst>
        </c:ser>
        <c:ser>
          <c:idx val="1"/>
          <c:order val="1"/>
          <c:tx>
            <c:strRef>
              <c:f>Tölcsér!$A$22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Tölcsér!$B$22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2-D10B-48FC-A92D-3E49A8AA7138}"/>
            </c:ext>
          </c:extLst>
        </c:ser>
        <c:ser>
          <c:idx val="2"/>
          <c:order val="2"/>
          <c:tx>
            <c:strRef>
              <c:f>Tölcsér!$A$23</c:f>
              <c:strCache>
                <c:ptCount val="1"/>
                <c:pt idx="0">
                  <c:v>Levonva a kiadásokat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0833333333333335"/>
                  <c:y val="-2.3154547694891916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Tölcsér!$B$23</c:f>
              <c:numCache>
                <c:formatCode>_-[$$-409]* #\ ##0_ ;_-[$$-409]* \-#\ ##0\ ;_-[$$-409]* "-"??_ ;_-@_ </c:formatCode>
                <c:ptCount val="1"/>
                <c:pt idx="0">
                  <c:v>600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4-D10B-48FC-A92D-3E49A8AA7138}"/>
            </c:ext>
          </c:extLst>
        </c:ser>
        <c:ser>
          <c:idx val="3"/>
          <c:order val="3"/>
          <c:tx>
            <c:strRef>
              <c:f>Tölcsér!$A$24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Tölcsér!$B$24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5-D10B-48FC-A92D-3E49A8AA7138}"/>
            </c:ext>
          </c:extLst>
        </c:ser>
        <c:ser>
          <c:idx val="4"/>
          <c:order val="4"/>
          <c:tx>
            <c:strRef>
              <c:f>Tölcsér!$A$25</c:f>
              <c:strCache>
                <c:ptCount val="1"/>
                <c:pt idx="0">
                  <c:v>Levonva az adót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1111111111111112"/>
                  <c:y val="-3.4731669607616429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Tölcsér!$B$25</c:f>
              <c:numCache>
                <c:formatCode>_-[$$-409]* #\ ##0_ ;_-[$$-409]* \-#\ ##0\ ;_-[$$-409]* "-"??_ ;_-@_ </c:formatCode>
                <c:ptCount val="1"/>
                <c:pt idx="0">
                  <c:v>325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7-D10B-48FC-A92D-3E49A8AA7138}"/>
            </c:ext>
          </c:extLst>
        </c:ser>
        <c:ser>
          <c:idx val="5"/>
          <c:order val="5"/>
          <c:tx>
            <c:strRef>
              <c:f>Tölcsér!$A$26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Tölcsér!$B$26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8-D10B-48FC-A92D-3E49A8AA7138}"/>
            </c:ext>
          </c:extLst>
        </c:ser>
        <c:ser>
          <c:idx val="6"/>
          <c:order val="6"/>
          <c:tx>
            <c:strRef>
              <c:f>Tölcsér!$A$27</c:f>
              <c:strCache>
                <c:ptCount val="1"/>
                <c:pt idx="0">
                  <c:v>Levonva az osztalékot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"/>
                  <c:y val="-5.016884505605935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Tölcsér!$B$27</c:f>
              <c:numCache>
                <c:formatCode>_-[$$-409]* #\ ##0_ ;_-[$$-409]* \-#\ ##0\ ;_-[$$-409]* "-"??_ ;_-@_ </c:formatCode>
                <c:ptCount val="1"/>
                <c:pt idx="0">
                  <c:v>200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A-D10B-48FC-A92D-3E49A8AA7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pyramidToMax"/>
        <c:axId val="1600513551"/>
        <c:axId val="854900671"/>
        <c:axId val="0"/>
      </c:bar3DChart>
      <c:catAx>
        <c:axId val="1600513551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854900671"/>
        <c:crosses val="autoZero"/>
        <c:auto val="1"/>
        <c:lblAlgn val="ctr"/>
        <c:lblOffset val="100"/>
        <c:noMultiLvlLbl val="0"/>
      </c:catAx>
      <c:valAx>
        <c:axId val="854900671"/>
        <c:scaling>
          <c:orientation val="maxMin"/>
        </c:scaling>
        <c:delete val="1"/>
        <c:axPos val="l"/>
        <c:numFmt formatCode="_-[$$-409]* #\ ##0_ ;_-[$$-409]* \-#\ ##0\ ;_-[$$-409]* &quot;-&quot;??_ ;_-@_ " sourceLinked="1"/>
        <c:majorTickMark val="none"/>
        <c:minorTickMark val="none"/>
        <c:tickLblPos val="nextTo"/>
        <c:crossAx val="1600513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1" u="sng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'Diagram sablon'!$B$1</c:f>
              <c:strCache>
                <c:ptCount val="1"/>
                <c:pt idx="0">
                  <c:v>Január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'Diagram sablon'!$A$2:$A$10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'Diagram sablon'!$B$2:$B$10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D-4E23-B178-0D5B2561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64006608"/>
        <c:axId val="1164002032"/>
        <c:axId val="0"/>
      </c:bar3DChart>
      <c:catAx>
        <c:axId val="116400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4002032"/>
        <c:crosses val="autoZero"/>
        <c:auto val="1"/>
        <c:lblAlgn val="ctr"/>
        <c:lblOffset val="100"/>
        <c:noMultiLvlLbl val="0"/>
      </c:catAx>
      <c:valAx>
        <c:axId val="116400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4006608"/>
        <c:crosses val="autoZero"/>
        <c:crossBetween val="between"/>
      </c:valAx>
      <c:spPr>
        <a:gradFill>
          <a:gsLst>
            <a:gs pos="0">
              <a:srgbClr val="5B9BD5">
                <a:lumMod val="5000"/>
                <a:lumOff val="95000"/>
              </a:srgbClr>
            </a:gs>
            <a:gs pos="74000">
              <a:srgbClr val="5B9BD5">
                <a:lumMod val="45000"/>
                <a:lumOff val="55000"/>
              </a:srgbClr>
            </a:gs>
            <a:gs pos="83000">
              <a:srgbClr val="5B9BD5">
                <a:lumMod val="45000"/>
                <a:lumOff val="55000"/>
              </a:srgbClr>
            </a:gs>
            <a:gs pos="100000">
              <a:srgbClr val="5B9BD5">
                <a:lumMod val="30000"/>
                <a:lumOff val="70000"/>
              </a:srgbClr>
            </a:gs>
          </a:gsLst>
          <a:lin ang="5400000" scaled="1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rgbClr val="5B9BD5">
            <a:lumMod val="5000"/>
            <a:lumOff val="95000"/>
          </a:srgbClr>
        </a:gs>
        <a:gs pos="74000">
          <a:srgbClr val="5B9BD5">
            <a:lumMod val="45000"/>
            <a:lumOff val="55000"/>
          </a:srgbClr>
        </a:gs>
        <a:gs pos="83000">
          <a:srgbClr val="5B9BD5">
            <a:lumMod val="45000"/>
            <a:lumOff val="55000"/>
          </a:srgbClr>
        </a:gs>
        <a:gs pos="100000">
          <a:srgbClr val="5B9BD5">
            <a:lumMod val="30000"/>
            <a:lumOff val="70000"/>
          </a:srgb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1-4357-B1E1-84DC2E9CEC5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1-4357-B1E1-84DC2E9CEC5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1-4357-B1E1-84DC2E9CE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E-4ADA-BC03-E192965AC998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E-4ADA-BC03-E192965AC998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DE-4ADA-BC03-E192965A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B-4481-AB99-E4F45AC198B1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B-4481-AB99-E4F45AC198B1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CB-4481-AB99-E4F45AC19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8-4940-83FF-56B44E403C3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8-4940-83FF-56B44E403C3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38-4940-83FF-56B44E403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1759748255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  <c:serAx>
        <c:axId val="1759748255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Megnevezeés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8B-47C0-B888-21D317BABBB6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8B-47C0-B888-21D317BABBB6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B-47C0-B888-21D317BA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/>
    <cx:plotArea>
      <cx:plotAreaRegion>
        <cx:series layoutId="regionMap" uniqueId="{228DABF5-A377-47FC-A272-9FE636966023}">
          <cx:tx>
            <cx:txData>
              <cx:f>_xlchart.v5.6</cx:f>
              <cx:v>Népesség</cx:v>
            </cx:txData>
          </cx:tx>
          <cx:dataId val="0"/>
          <cx:layoutPr>
            <cx:regionLabelLayout val="showAll"/>
            <cx:geography viewedRegionType="dataOnly" cultureLanguage="hu-HU" cultureRegion="HU" attribution="Szolgáltató: Bing">
              <cx:geoCache provider="{E9337A44-BEBE-4D9F-B70C-5C5E7DAFC167}">
                <cx:binary>7H1JbxtJ1uBfMer0DTCpylgzstHdgCOZlKjNsmRbti8JSmLlvu95/w5zmOvc69jnBr7DYG7+Y/Mo
ijIZorUVBxIwElAoOIPBDL4Xb9/+ftn97TKaTYt3XRwl5d8uu3/85lVV9rfffy8vvVk8LXdi/7JI
y/SPaucyjX9P//jDv5z9flVMWz9xf8c6or9fetOimnW//fPv8G3uLD1ML6eVnyYf61nRn87KOqrK
e9Y2Lr27TOukmm934Zv+8dsBHKFJf3s3Syq/6j/12ewfv6195Ld3v6tfdOel7yI4V1VfwV6Kd5jg
JuM61q//8G/vojRxb5axvmPqGGHMFqs6Wr76eBrDdjjOkDY//r18uulA18eZXl0Vs7J8d/P/1Z1r
x19dgB/y+zok7zyAn6Z8ZAXYKhweWlJhfZZN/eS+X/ZEUOs7xNQR0jeDWiM7jFHC+fwT138KrOE4
SZ9GaVEOP/507zvXZoir+xW4q8t+mVqLu2el85tin11fLQXcd+D//xQjkyGaJlf3/fSnoYTTHVNQ
JCg21q69hsQO0hlgy0Dm4m/50sW9f/ggm3Gw3KfAfvlYhfnkFcB8XEyTy9ny528i8KfBnPIdjqnQ
TQXmeIcyQQwujBuIm8t3LkB+fQ5/+uzrr+5XUKAuq6gYn7789T9Kk2qWzNxiuwLAFFwIpq+TADJ3
GAIsCUHW8XB7iOdw/bXNCgbW1lTwH9kvD36rnHmPuH5PJAdzx6AgF+iS7QO4VwQwYjuECKRzxDcK
hUeeaTM3WtusYGNtTcWG9f3lsTGaJfG0CJeX868zJsZ2TMy5QGyjKiR2TBOBqmQq9DD68WfiT+87
xmbgL/cpcF8+VkE+Onh5kNtuPyt//J+oenfgFz/+jPryAUXkaaTAyI5JiSCY3EgAsUYKGqiqTGec
6ktlFHTVhR68kBBPPt5mxPziaxQ8/eJTKtp25cuj7VNdhLN+Cau/TigESEEAx6LIvOVJKyyLsB1K
AInCXEry5asXaPr047+KH/8VPoKTbsaPul9BjLqsYuTTKxDkZ9Pk3dG08JNtCnKgHiIwM9GNyrpO
PQj0K04whb91dDzuLJtRsbpXQcPqkoqCs6OXJ4r30cX0Ab79NO5F0c6cGkCC/NRfV6gC9Kn5cw7G
xmId0LPKvOA8zxQkP3cqKPi5oCLg/eHLI0DOItev4yUU/jpbYvoOyAZwZSwtiHWFlu6AaY0FE2LB
tHRFjj/iPJuJ4HajAv7b5yr05SvQZU/S7VrSDO9gxExCjRvhDLJ5/fYjQinG5Ab4im/jcJaAbvF8
34a6X0GFuqxi5OQV0MP7Ip5tlyHpOwY3OTCkG4Gg0AMQhAHuJiCZBU4Uevjxv4r4x7/A4/Rcf9Od
L1CQcmddxcr7VyAmxjPQVWbFu3Lw3Vk126K5wecUQw1KmbGAP5DECsVoxg6iGBFBl1qUIjCecrLN
jOvuNygYuvsBFUXjDy8vSHZnRQye0S0KEpDkJjKFwfWFqF4nHAR+XKEL3VhKEoWXHf/4Vzyrnk02
ynYFJcqqio/RKxAtqgK+rVDFm9lxTcabA0sbl9SAxufEr2ZXYLwn7lW6Tc3rzXDfGO3biJRFIHDj
koovWUcuWIn3OpeeaKTgHa4bBMx38K6vSBsMNrtgHBzzfMlHF8b6/Ag//nzgDNc/5k6Eb2WrwsRW
VlQGJndfXqBMqmm0RXFCIbCHGbiuBN0k6MEwX/h2l3aJIk4+RFOIsT5XCVvfreBhfVFFxeTTy6NC
piXoxO8g6Pdub1YMMzdt/GSb9EB3iM7AagEX/PWf4jQxdhiY7GDUKE4TONcAB9PgUJePONQvCGTT
lygo2vgiFVPy/ctj6v0wKy6mwdUAPuFtB80JJ/rSmbiOIGrsGMKA7ISlz14hnkefajOGlO0KbpRV
FSvvX0GQ5CxKmy1blXxn7mCkjN2Y8kq8iu5AAIXA39INti5PzgY4EZiV9wu1zdhY3augYnVJxcPZ
5OWp43NYQC7JNqPoJghsSE6A27/JRiFoBxtIEMRuTBjFeJyfJ7ifkW7Gwe1GBQG3z1Xof34FvGly
Oduut+stb+RugpuqvJ6mYJXfT+ZP1F0hPisY+Eww3nTlMfizBDMxXrq7QMNddbDDeZ7pYP+5U7n0
PxfUW3/6CvwiZ61fgVDe7s2H7B2hI4jQ6jdZauvsX+yAh9fklLMFikxwnawi4az58WdwuXy2yee/
me0s9ykIWD5WwW/tvTzLX2gHfjB904bm6YOvQRvaLWazbaayzT1SJiNcmGA1r1rTCDiVYcyjTQsy
UKTv7nUE3H22UafuV6hCXVapY/cVRMCPZ5W34E3lfdzgaRJiHoSiDKLcaN1jyyDjkJs6oOSGKymi
YS+N5lzyfmG1mTGtbFWwsLKiIuD4FYSbDv3ZpQfZhGU122qS8zxsgbBO52mDKyQB2YQMCwg2KQLh
0cfYDH5lu4ICZVVFw+ErMAysAdDw7nSW1ReRf69gfBop0Le0wjvFF9dXSHWfq2qr1WdFvUWeROYp
5qAUEX6TVbhOF4QAvTBE9F/ld/oPHWczYVg3+xSKWD5WScH69vIK01k7u5ptUVliJgS4qQneoRt7
Yd11hCi4ZXXIBzGWuupSEC0836Bb/uvq2SJ6fbeChfVFFRdnryCGd5wW7bRfAmSTnv40dgS4MBE4
hXSIm17/gZ9uRTpASNWAfEFuKooSHAOw4D5HMK9sVaC/sqKC/vgVmG0naVHV7jTaHvAJEILA4Cti
62oRpBiYsAAepGXCrSKcF0eBRN/nIGBts4KCtTUVCSevIO6wHhnZVgT7LRL0+DCpKpf36gRioVtk
SRA6QAIZkA+40YM6r3/RIQGELAMP5pIgF+LhaOr20+LZ8kHZrtCHsqpSyN7nl5fWVpFCEel0CZS/
LiIoVLpwJig1bsQ1AHxVRIARxwxw/2G2fOcCEXtzGfHn8/Nt1P0KKtTlO7h4BcY0ZJpOt6q0QiUG
haAaFAXf5KatK63Y2OGmgQjkey6kOSR7rnr5xjPvx7+ANubFwc8NXG/6DgU1mz6iokd+e3lSUUsL
tyZO3iopN5TYP8rKe1+X1QNJLU9TcEGagCWhGzpd17HAykCQYQtVlDd50WqAui6Hh06y2cKDn3Cz
UyGLnwsqMbx/BZrV0TSqtig1oNhICIGQMG6Sa9Y5FYCfUmhgINSqvSPQau8/x2aoL/cpMF8+ViF+
9AogfgaJGVsV1HClIWUGYP4zxL8iqKFlBGMI8mnwz+qwVeFwNk8Uuf88m0F/u1GB/e1zFfinZ6+A
9/vJdgNwnICPmxsGqEq3sncV+vMiVshehoYeiz+F34z9JHm+TF7drGBh7YtVTIwnrwAToK3P3k3K
OTrKd/9xUz7835aay19XYN8S+m+a3GyUwE9Ie73NJdmaovSWLHPdfWgjYlRDe1JsOVkGonKCMwSV
SD+thRWONfdCGZBPZkK5xUaW9eN/Pt/MXt2rMKzVJZVfTV6BC3aeujcN7xeUT9RRBbSaQCC7jTvF
eXQenIOUvY0IWCTX/fnAWX4ltOf5fou9CgJWv1ZFwNkr6HZwOK2abYKfQeoM1TmFKOhNGHrNwQH5
SwagBihFEdmHs+r53o21zQoC1tZUDBx+eXmRvTtLiwec/0+kAASecF3M6xzWYE/pjg5+cIEEFEbM
/5Q4xG7x438P99+Fzdf/dqMC+tvnKth3XwHnOfQrr95u7h70ViHzWw/VjAsWs26mYQJ3f6mJLdx6
cAjgGw8kEG4G+spWBewrKyrgD1+BpQaRqcqDxhCXs6v0gV/+9HsPrcwgN3Iz60E7BuKCiJUKlVWT
7cf/KIdpqF0f7Me/HzjZZpxs+AoFNxs+oeLo6BVIhaM0ugLBvLysf91sAM/RPAQHys/Gynksdhg3
dJMqLOkR59iMiduNCvxvn9+B+ujlJYFS9rotw4C9Vfr+olHp9d15KFfGLqvt8ikGGirDcyXoxhZY
V1ShSpEQaDpkQDbf4m9JhguZMWchz1eV1ncr1LG+qJKI/Rqkdt3N4ou0LtwlULbAmyCLDDoyYmr+
bFqzYrpxqJOHVHC0zAVXu8MeXh/pgRNt5lIrWxVMrKyoaDj8/PKcCroYTi+329bJmHdEQ+SGJMA6
WEGBsUORYTIdCn0Wf0oo7uHjbIb/cp8C/OVjFfJH1stDfn9WlLP+3X98PnjQqac0sX2oMfATfFfg
X5y9S/8AJS554ZN8gfD8JZzCgj7RW+QIkNquzztSXqvzwISVcNe8iyuGMp2lM0exZeeHCh8oEN18
IX/uVK7kzwX1Un55//KX8n0COYTFNtVF6II4BzHUHdw6a1b4AdqBJAloZ6wrdfyPOMdmuN9uVMB+
+1yF+vtXoC7uQsf15OWZwa5/UczDncWjWMF6q/P7mrYTqMElUJaOjZs7sG5Na3NjG4LRUIi7WSjc
nAv6OtzHGDbfh9W9ypVYXVJvxe4riAD9+M957OdnCAhCVvMHLygt1L5kW7Nr3rqx/XoGw/W9fsi0
UWuotoWZt5KxTWMxHoWS1YDNttDxFpsChWxtQsmjUKHOitgWOujbiIyN8H+CAbLSW2lrWHlrGvWo
dgcPhiue6LR/63ewHJu0kSjUxIVV9XNbV/9N036WfNgQy9kWRqDNNn8LZf06necJomKlQn1b2Hmr
wP81ZlR+tV4FujUMvFW9PtvCWCtL3BZC3qovVwcgPkqSryUmbQsPb+lXD4U5VAa1Uii9NSS81YHD
FNBHEYFSA7otDLyVvd615Z6gM22qOdwWat6qLh+UFE/A1M8yuG3h563G75Gsa60WaFvQfyt8ujtO
+lGCBOyMB3ouPtEv9dYC8pF0cFuZuC0agDz1t9LLxypQy0ma2wL+23zQh4KmP1NxtgVz8Pa9pRs9
QelZranaGg7eysbuK2xVrWa1YczW0PDWH+e53T5uq622hou3OrL1bLVr15JKCes589uC/VuNwPOb
qG2cJrMtxIBy+jZL59fhnydI8TuTMbeGoreRoL8w3Z6AnZ9jlbeGlrfR0U/K9Fgp490WCt4KlDcl
zKoSfXXM0rYgDxNF3gZKPej4VjFxMO+t2Pz4930J/E9060FhCXT0gsrLm0blSu2lDpY4dN+EtpC3
dSeLK7CovXzMga7dlXfmRP7cqdQT/Fz4/Z9/V0q27jyAegnlIw+FO5/A8pdt07d159+awj/WibdS
7bkt4M9HI7wVtT5J4ELZJ4wKmbnFlhmOKbgQbD4TZLWEDTovI3HdM3PJ3RYs5pGn2Mxl1jYrjGZt
Ta1cOnoFtd3L9pLbIoH/L7pm/loc3NbWjabV1E4qqJBdERb3ry5DbsrWm/7HG0vuF1ibXP3jN+hx
A6Js4TqZf8Fa12RlnOjartm0rGC7Ds1OdZ1y6JJNoSofg4huZ/MVsL0NThiDObZUF1gnUHcLfR4r
D5bQjjApNEyAuWwc+owIaCRSpvV8CYqRiAmTOoEdGjCcAbrz/LY83Uka9W6a3MLi5t/vkjo+Sf2k
KuGLf3uXLT41/2kGgWkaiCMCU6+QCROAsA7rl9NTGDYOH0b/ffB0L+hrT7eNIfX3tNzRvmk1jY9X
YLLhLfNRTupr6HyCNacEZhcQA2ofV1+TmA1Cg8GQHTqJMekNmtk8qVzJcd+e94RetbjN9poCx3ZW
Jv0JD9xsrwtROOVdVB3xoXGDUZX4fK9hoSGHqGqkUzj5/v3nBKiqx2RIh3MQJghoTfOfsQINn+qs
xGGCbWilWu52qZeUMh5M96CuupnrRc6RL5pmVDHB5P1vRnMIKIhgCJqEmoRCqTD0FFt/dRKg1u9F
iO3BC6PTNiqr8ypuddsndTEeaiO3hrRyprHjBjLy9Oo8DbzynNZBeRTzwkZR0y+qORcXeQPSNlwN
hjGFqwaH4jC2dP1EgQed+PU6QXZf4JrJTtPDcWTE8eX9v3zTa0CBhfG0cP/md379NXmJqpiWVWen
XlxMgqrNLcbaYvyMtwC9GNArbD4KEYh6FbMpz5Kciryz/WgwrcjLtLHQnYv7X7LhlvPrCm8OVwjm
KQI9r77EycNWmKHf25HvkCPK9X7UN0l6ikvujsjgVFZk0mghun6Jpjl81i4OcBAQvARznUNDQDSH
78qdxaR0kqpxsN1G7fcsTP2TQWBPBmbifsdp4kijD+NxGZPMMpuULTrI/fLtd7A3fztwEHM+YNKk
80n0q28fBs3rytzENm+iE2amxgl3mvr0frgCO1R/JIW6afh6GOyADOh4qPAPN0MtUGMZ2Hmq9aOW
ee1RwN1gPxxINMjedYNvjtmHNsVJcVS0xN0dcEyBxwzRKKrLmYm76num92Fo5bqbdJI2pP3u1ojt
RQ5rD7ywjfZr4Qfj0A8bLB34RYYzdLkMRR98TNCQu9IZav7NyZvWl1qol7siLlkl/aDx7YbxxJMh
pg2XjavXn+ui9+2iIvigLFj0sSN5awVewb+FYTrsBoFpWA6Ngj+MnGqfApb246Zum1EPaO6tEJiy
HeS82aeRkRxFRcAt0vdkzLIikCSPZr1bZrOaBUck6pz9OhCkt1vdSW3MkHMcd2kZStIFxoHeRuY+
yXmEZNWQ4WqgUb0fw+59z2mDzyXQfy5dze9LK3O5L12AVCxFlqFvNQ9akMPJeWNUhZX6eQSf6ahx
GMR+anm8qmVtuM1Yc/pykJmLnbFbltlIDEk1NqO+OefE6Ed+EJsjbYjose6KshhFZTNMXdRrkhZl
2VpNTElkZdQf7KKt09M+xs3XkkTCjnI/kzgwGBv5vNsTvHZlnEahjPosn+AyIHtGlQQTg2rhbpEy
Ld8ngEKL+91XDwZQ2JwUdJdlnbuXAROXIKXRpNBSPgkCjkZDK5pJTetsN0wrMUJlb0qvMju74Xoq
UekUu8Ig42Eg5ijlWnUSBLUp3bbidqWnzV5KQ32E21Y6jXPW19qpW1f9JNf1cVgYvczrdDz4ZXJY
MzSlTeBZjh7rkjsZ3Su0BluOG9aHVUd9y2N5Y4cR26v6sNsPAs2xtTwtvxt1tUe4g6yshsuUOTJO
6kOPEGrVrX8eoWJUhvpB7eOLOkaVdCk78cPyNODBYA+un03M1DVPeCHiSapRPEnS6MBLw2OUBMw2
DNLsQRv27yLYS4P0siLRYanVXxK3KqTbV/uOnnxlGWkmwgXgRZxpNopZM8Ku2crWc3qLcYx9GaIm
km7Batsv+sFuurKzEc4lGzKZVl0gU4rPUkbNPa0I9D2zNt1RSId6zD1NOn31UfTMkTSh5Sj0yAdd
BMf+0OJRodPYDowkkFkY6o7ERVAeUwdhWSJzUgqfjOoED6el1uGJlzfOiVOEF53g5a7f180R9rzG
TkK32x9orclaK6JRkxi2H8f9UZP1kQzcRrdYVjZ7ZUoO+rzdy2n3rdT1dE/4ydek0V2ZduxDMCQf
tYSIz2aaNic40s1vTZ0Pk0CPPuRJZZ4kMestv82TEdKKwcZFc8VyTfbEgGOz7IS73W4S+ldOPTiy
1Ipi5DlZOWo0VljV4H5OMT1MWRcdOCEAzUTfGz9rpIH7aRQm/UhLxMUgsj1UoqaRoLiYQmIfV2dV
1+qSpkNhN6IFKqM0vnRZvxsR48DNM90KzfQrSofsXPO7K00I105bbxhFkbZHW2M4LjvtUvOIY0WJ
6UWSBKT/0IP+J7O2JxbcqkD2OlytqnK0ccfLC6dHQITc221N77tGvA9pWpwL38uPuBFVYy0ugVbn
/LBnE8zc0DLDLtjtfRbJ3DB3Q+RwmXHNpl3/EQ3RBOUDG6cajqymvyan6KTTU2HhgDBgDZklPBN4
eWnslkW13+bBRRD0+7VRk33m1gOVcT9tci2RA2VwUQDFaVafF55byLDsv9WmcVzXcWLnremP9II5
NiUJveCxXsI5TDTxde9zUgZf+1aLHtLp7qiT0ICLGBSGCMK4A2xea8WropmbnYFdt7JLypJPmLpm
LH3mh7000iwapzlFnzIWo8OA9pmFsqqw6zircwsnjQuCyyzFJDebblJkWqZJhpOwha1xS+zQ18hV
4ItudL+oBZ3zjqiFjp8YtHUCCgwCxWJdokdlpIe5b2S2qWlDP47qNkvGmPlzQmaO6VoO6aJaah4r
8mO3Dh2+1xY9rycmbwrfzsI4H0ZNinNn3FWVdyoSP6HA6/nQW1GcphdtWZtTJwJzYIxKPbHbpmo/
1W1a/uHSPKUW0jRN3yujvDetvKz7771veheaP+iuVYZ9Bfph4jrx2K1ZdmQGVTyFuQdabXcJZ5dJ
D9aDn0WxK9tYQ91oMET8hxFp4bSmGXflkIoKXhwMWT7S9SAtQXswSm3c+F18ASSDP1SaXpzozM1A
+DSey8a9p/knaVqngxW7eSAbR68DiWJcxvt+2bTM6gcvK6UQXRmPtNoJj13aiVM9q4ZgV5S4ySZd
63ZTT2srSYyaD9O2jjoX5Cfzh4+eTpza1vMi00cpdPsUI5O2uSF7oy0qywWtspRlnBjGuBVOeunE
Rp6NzUbD2qgtEmDG1KniD4IGXWBFacw+szKOCqnhKjwR1CEgHFlTAjA10QnpRtg81EKvNMD66rpC
ZpSi2CodnbWjvGoFlzAkojklPDXikR8VNJctNrJQggkZgz2ke048CsMiPvJx0KRS4wXxZIVJV+0T
3WhNuyAt76xY94NgnGUJSWSbBOF5Z2jYG/l1Y4YjrUpFPzJwMHjScWMcjEWdxP2BaXRmPC5Y5ewZ
3GXICiNU9WDxOKWwCur02cSpUfSV5zy40t0emzIOXGCz3HDcK2YkjTeKHDdnVtv0qTliGvNntIxA
RMVNlIxw1kWZFFGUgK7jxdTYxXmsd3aht1kMWkhDe1kFbsz34L/me92HmB/4cZfndo1B3B3zQYvD
Q4MVwulkTJMS7UeiSRLfSvSucCZwNdJw1JRd34w0F/uToMHN8MUUjdaOTDCwz7Uy9YnleLrJbN/w
6X7Ac1qMugiRzqoDE4GyZ4JeZldxV38uEh3ESmo43Vnb5GE48kCiZTJnLa6kAXfhY449PRq5oRsT
2YVeVVkZC0NiDX2J7KwYsGth3dU7CxNegFDK3R7JPhZuBjcsLM546ldfPYS0jxwN3Vf4Sre2Qi8I
L2uwPad5H3VT3OfsBK59kVuN5rN6r8dGl450N2g+9CRPsKyHuI0tVBdmDoyVGt/cHDMhm8AsQtm0
RuOCouD4uhVUwxAAMnh14NdtB+gKy/ay9BkwaM2pKxDvxGs9O2aoQHBnG3bqu0bBZaSloA/6jS7M
MYghg49Y5gbnmiYix2J+UftgIg/NoXDbYKqVTemMOo5BDFPU+T3QUal9QY4AQPQZ6ho7QnkjZBp7
FZKam+J9ilgVfjBQja3O1bAj55bCYRIaGQGZ3DqplbeVN8hYmGUlNeI6R4Wp92yctRWtZeSW4ntL
khyuOzbKXFZG2HxI3bAtpOGbIdstq9gMLerUfiSLkJhfB90IogPEB1zvB15NQUsZuOdJU6QBlmGt
dxNQrsSU0aL73Bcp5mOEIr0EXSMh1RhYBfsS94HejJs0zsLdXgsGYGJ1FUtc8YHLpOyNq6jnod1p
RZ8fdEOqHbe97pwPZoT5vgm3w7cRIKwFRUX3ov2OBuYgh86twfbxO2BGPdzDdi9BhclGbCjays4S
2n/oWlyWlteHzsfcqJzIqvSGBqBhAc3IpDGG2OqLqNDHWqgNg0wAeVfAYymWWQZW8KhCuS5kafr0
jLDG9ezeIOUJixAVxw1J9Ho3ZNw5blhHhUWi0NdliQNdl3oCOrQkoZ+EdgaOmk8m8+mnqCWabzVp
LvyRJ7owk8zI2w8m6HkXGMdZJWvuFVd6Xw0fUdwEsYS71pynDSMfKHVwMUIDci8a1tBJz1K4rmYs
wmBkti04gfpAK32LF2CmylJnjiOTwky/GKlhuECLtEusDizH4iDXWz2QeuS1F16aabH0Co2ykZHh
cmTyxE0k1zrzNEkHQqyirjVXksaJM1lylB/XuVZpFmelHlhejunE6EKz2wthSIOwuoQ1lVXkffFN
67wBW0YV5DnYLVH2ucfQHtxuUBT5Mmnh9ZM+aw0TFLqasV1UVs4lzjs60zFPW0mI1pxUItVmJtPq
COxWGBo36gK33RWpC0IzyQj7rsduWtk5qd3zGJh+KD09b1K7KIQGPDIhHNTHNq4vcq/1mzHvRU4l
p26SSdcwh1YW2A8/N0kGj4cWgaYb9Q7wrJaUQ7NLOzf8HIGR044EUJg3ESxrPhiO8E/DyiHIwizl
hZUkehlaWVgjTzaoBkXCBdVlmIS0iabELbux2+o+3HZXgCCCaRWtjA3f+1yxChSolIdRZQO/SCOg
B4LiiVdqDR+FdSYyKxxEFVlDBp4vCU6hwc57r/2Efc015ilZ6WkLlwAu0dz2MrH4hJ22Pa14TbpR
IOL4pK3MFvQLEKSGpIZWlbLlYOaNfD+KLrzG9H0rjfWgHhVlUX4JSy4+kCCggHYjRWBjJ17jS99s
PdcaGi/6iIvQKGXYdRWVJktTsLlcpwC22Xn9RdbgMoXfNoTnVVOB7dUZFUhwTWuoK7WmifLdxCxz
7xOPIwrWSeB902LEO+kGWnMQG3XEDlpd5Mch+FlOiy7BgY2xI2ow0WjtWVFNI2ccNwbLrKqL0txy
TUecgWighRUKtySWZoD/buzzturgvXUpYbIaEALCWTDturaMZFJHpTgHQ84vR47ohuFz6RCcTJhf
uvtGi5xvDU6D0CIgfDrLA2HY2+Borc6ygHWFVddBxc+FqKloATvJ0NoiaHpZDnoL3pPOKMpxhbDz
lVUUpHJMovZjVLNQ2AYoDLV0YpjJMMJ51cA9BqVtlzRmrtl+2uffiNH45rgP+t48ytpy0KTQkM5k
rGE0N8oNfFTWbGAjd/A6H1h8qUdjAg92hxjcUuMEd/lZEbgO2DF+680MH4PQa2MTLk/qeQOTHPS3
2nK0onZts6TRzAvzYJA4zF0uTRwF+54bV9kHWoVlLcPEL5yF7n4TErnx2C6c+5dp1he+61XKP/95
5F/CBMf0j+o6sH77sesIwc9/fchmyVlVzGbV0TRTPzl/3+1H4ftv3j8Pfaz9404MZhmGUKIs6yF7
ZfFxIRikg2n16yDM5uzteYDjeuMiDgOzYedjSrkJTkQYhIk5uCoXcRgEgzOFCY5hCMYQBG2TV+Iw
HBp3wvQPcDtCnAZ6mIC1dBOHodA1FUI2Buhj0LYRzZeWAFhDFdRfPOxs1zGB6Cl8EbjEYOgz9JZf
t7pqRvO6TnzPgovWWOBuSoAvgvBcAcuGt1xHEVacxdev4ToM9YawEjdgws/6a6IWkyZ1qGsZPqpP
OS71LznXNV36NC9O867yT72Mp0cDSSIswfnXdGAf9Vkgg5zEu4Hoes3yB0M/98reDWWfNEKXqC94
CtZEpB2whMefvLCP4gMQ310pYRopOzbbxgskSyLNl2ndBalNMHgsJCVI+xY7CJ21kR98acKwq3f7
1siDkRdX5pmfQpd9SV2mj5woCQ5yiAhpFi1D8UHUxKyt+8Ezd1Yr0IEQlYlh+CMCo2c+b2TVmd07
YcKiFAXW4AwWWFbHxiDOaPLZZdAr9vZ6bsCD4rOfo2HtRQoaIMQToraEF+Vufd5n6XEeCclJLE0w
7cHPLkXX7VdF9MDvU+IT8LtMiEvATQeXPQS3xNz0X/FHuD7YXqBZgQuqjxPQlczWdoMotWvHcMYU
vC2gA1bGQ16QedRjBarXb8UQ1BIGGBjgxFcDPDBdxwFJ6ciB1KaVmuAuD8GtbbXg6T3Jw7hMZGnw
cNyGeBh5eZXudj3NRhFQzGK0xK+DFUoYAUMdHgHLCTAMFG2C4F8HABjRrHXjTpMVT1k2amqPHTHw
p3XSJ11OpJ/qTSL7kprHwnVBuoPlGB/lfsD8PbeJwDLVq1o/RAxVjiRO0Z/7aeuc0jysP2p1avb7
WYEQ+LRDNwWXptZr/S4N6j4b5wUHx0UltCiRdRs1lgcO6y+dRhrQWEjAK4lyg13M2Y0+1mOEwM9X
UN7bRRr0p5nbINAwcekXMm+Ztp+7gWenKStNaTQR2K8mK4PvObjQ8occQir2AGTQ2R8TAVO3Qc1U
Ylow5sIdUvBuyzgTNVjOPP/SOxooJB3uH7ie1/6wtZsC7wJvPowGhR7VDOJ06+gB6QiBssAHK4gj
CAmYleCWKOvqkGiZfxJUegVqD9esEjSRYzArMjuO8uIjC9Jhr2jSJLK0VqsPGfHS/V4vAjsFhWvU
hbQKHrjUCqe4vkgwdghmr8A9wtiYr69QkjDCLuzT0rX6RGt348AMGwuUCh+8j3p2GtGsTR8I8yHF
mTh/JYx3no+lxTo45oTilxNtEoU5bcAHFujOBxYZ4v+y9x3LcfNQ1u/yr39MASDBsCXZ3ZKsYDnb
G5bDZzCBCSQRnn4OPTVTVkulrm/Ws3ZZQCNc3HvC5T8lV/32zY0zygrVELBVE0q4K+WClCIZbcvk
UAu9fg/moP24dIGQqN5LcBS+bhUwmbYVmRFq+1jHfEVAIEGjrl6PdHvIPNvSEJ3F8aWUKAgQfM70
BXTC6fchttSMzfsxcS0egG0f/fVhnkU2gT/O8TUcASlk+OdrXH/vh9uGNup8UuLn9PVXRypyTNn8
fRnG/tHNSCeTuEkeXh+TvRBNcDESBDZ8xzbh4uwQCBkHhK+KZJQ6FmW+dID7RDqJIW+Gdfwajm4v
fOfOmEIP2qbgN+LZ5WyL3fvX5/LCMgt8xpju2YhAB+mzqYRu88gvBoIYK4MsWgJ/lPVaXjqDLw6z
ixQEnjCKYP702CvRhZA+AIpu/Uavu6gdDm1rUD6AQojbrJZh+G0ztrsu+Rg24E6tQixU1c9xGOv7
oUNBna07cCbjil/QmLw4NyRxcYLtp0A+ns7NDWsbVMFCsqmrlkKslFwj25H/fpSIoUrGN+2RKuJJ
ezrKKMEfTilgNNmw5W08GNSeIw8+v76dL9x1XHH+5/tCEBKc3/U4WXYoDuvMgkodSaTb07QwdVVO
gb+3USuvghAolVdxef36yPsOnt1XpKBQEkBSQAME/Ke/j9d2E82CgxQ2OknwIFa4sThv5BEcBRim
xQ53NIrIl9gZ8OAGCNzj6zNg+0adTyEMgDZBFILLRc8OmZYTRQW4vzgGOGlN+q6Ym7DKfDKLB7V0
0fU4L/KkV1CTJfKOGwiBxusWxW7hu3i5YZ1xd0K6Es8toIYLkeaFyI8bticSEE7FLDw7ZisbauTp
iUQ5PLOHNorWR6mRTEDasWOPHRsvSVdeOgx4DPfAhgTu2Vtje1sHfcBkjjirsklp/yY0ZPjRy7TL
GQvAuEFwded04r68vhUvRNUo2ksc1MAQ5/xRZfz1yqVypUoMgcyDdUJCNgc4kCNUCqkMZ/C+OioP
o57KD/96VBxAiEpojBRVnGvFLJfz1tlV5i2ZfiemXb45U5bbYRkoCmfBagC9dvPq9Pqw4f6Anp27
BF/ajHC5UfChFnx69CGx36ZkmGS+dCPO0gxu6EqTibNTFPXTjeyHUhxkREdyWJCP3YxrE2w3gVrJ
b7c4gidOhV5eTRulv2teNvJKtTJhuWwVV/kqZDMWder8j1oFnoMHn3SZCbmBd4i7cOoOqMy8ObIu
ST4kMlRbpi2ynysWrsJda65cmFnldZ9rAPnDG3BhGuTUUKurQCL3LCZYBT7yxAZrzgmP7xuzhu7E
Z90N2do30QpEeu1dZlPon7IdWpyzwUAtcOHNZy/cEZTEARSPyLZFlJ69RkFKAMtQYCwq5cubUhoD
vpeRAJmvLI+r7Ne8UWB7660zt2Vr3W0IPOUuTZvwyrXTcJ24dbxuqiC9nxYwctDqoMq8sN0v7HbM
IXLAJxn2jzKcBXIHclqDLNq5kT761SCa5Y5M27fXR3khnOIj93goKJYjxqF+eqbCdLYOG4+8qxpR
b6ikUpCMRHLKkoXWBeg8d8sS1E1FsiQ2r9uYXkiqX3gW8aE61HxM4BvjFGrRJ5nqYtq1di4iWdQQ
9oVxCH2alMvb13/nS1uOegqq8DjkCFXi7IeiilMUxbPMRdMHt7NUJE/LUB2dWLcKbNOYXg8Qm5wE
n+sjdHj1W659ej3WLW/B4c/9pwrcTdZQT/OUVQA1XdOxC2vxPJLifodAPgDWILDQs7VwKW3rpcWz
CjIVr0MfVId+pM3ncTDy3juoARwIJbvQ6MKrek6qI3kPkaDueTtGhkhvjz1/RdIqBBSZCqQNHTQI
p45L8TBEBjDlSOTV4Icmq+QW/wbsE2RKSn2zQGJ0G5k0zcox6i8pE54fCkwnRO2C1UBi/me6f01H
xMzVdQ9qDJTwVqjBgMjpAeteOBTPT3+IUw8xa4JFDxFZz3615iAhjCGZrfhyCMBjF9PsbJVV4P1P
RDN2TZx5Z1D0f/WMlmM+N6bJ5KhcoWs6hMeOBv0hhEoBBHUjlMltU/3gsY9P/VSH2arC5MKNfZ59
YM5/qk/olDnu7dM5m7ZWw7IAIjBm+BHiDRghBVsi5NTOXsolnr+vIeA+iK4j1C4BPsv2dCypwoEw
CE9QOqA6Wf3c1XnTBR8nR6OPNRi9vBMu+nFhV/a/+vSdgwh7jwUhPp2Ljw6d51fQ1yWzpSTjU0Vv
aCm2ACg17fO458MXSYjwWVVDiEFQUbUA4sM+C3SyVXlr6xQClmi8ILt+/l7smAwH7AmIAVfk7OXt
g8GuBsVUBt0i+EIz4sHScQiqdB6WLjO1LY+vL8IfXfvZIoRAgaDGByKEyHx2IYMqAkCQYul5T4J3
4KFdnfnVu/hGaTMsp220lc3aALLEfOAkaKHJoKm5knUp+lypvunyqksgjKQcwq0Cipr6FEcgD76k
nRx13kXV0jykU5/Wx8UrVedORBW78NS+ENFAdQCWAWAC+S0/C7uKSBa3K35GvDHzuDUNtHwJdIxD
t82nYQ67O16uTS4FD3X2+hLuX7g+P0dIR0EX7Wg6FvFs7KgZ0jpwMXRJwVq9q70W/9RasTZfGrU0
OSVbTR6XtNO34E2E+IcGxn9o56QpMymC6XBhOs+rcQQ0OCl2KwNP8Qw9vUxOtKUdNwbwKOzrD1CK
iQJQb1qCUifblxFiUpBrzDUfJ6Nt3ogUCVo5VvTu389DMGwF7tiO84qzk1W7kXaRlMBpJPNfV7M0
0VEPnN3VG9H+hDSo7A991IZvOj1X3alNjKxvhpaDQ359Ki9EeezrDmfj8+X4AufZtXKk1KmOa9CL
JTQ8OCB9YZ28VJ68EDAjjmI1AUWCROM8iPWJc6CSEU7AN0NSIiYoXQeodlUGpa298JNeHAyvKQAI
fEAREvunm9yrKF3CRBAUplAe1XOTfF969cVwyz7968UD6IlVC6AKpnBAPB2pjdtaMLnfrL6crqt+
hUKXdvUFRPqPieIsDkVcQJUNKDFkz4wxcVdvLlz30JdCfT2P3nzyCzwK1xLc0/dI8Ypfxy1PC9ex
rvCSNaDXifzFzbrO2bZ035OVAV7Dx/1+q1pOXUajes3xxwKZQYUHDtrFtHv/7xcH8AecIZgxC/jZ
EwKkUSQu2JDO2IQd6iV1kIlC1/z6KC88CwANAR9yziIAAmfpWqcmoCASo5B+jXKNiHqquWYfg6GK
b5HX6kuPwgsRLQKGhm0AOQa31tnbP1Ut0UiO99M1IPjTzX/lvJpg3dDrSc4Q7NWqtLc0oi0Qr2W5
rlgFMXhrIWiqTcCLsa399QoMMgMrra4incjjlMw8S1EyQ4Md3Ibp0uvbZtHzhQz8hcsewTfEcYgo
TVF9PT2v3A+WjXFJsgEVFMrUGW4uR92FKPviKDFMbKiTU3zIbs9o/kocq2Umq+hQ6w4I9zezF1UW
s3m5MMpLtxweLIBsCfDcZ6+al20dmhI5mB7KtJhtBAHWmAZN0THF6v9FSIEvDSZ5Bu4vOif9rBdU
zZ0j2Vip6rY29Xw9aOBLIbTzF8qAl1YP9zwOEkQVvBFne6SDdjL9hPPlRbJkUFTp6w7mp8fXr80L
WSX8ggkDKA0ED6zN0z1qKxfPm0VI2ep4yVEEzMfBL2CW9Tur+wJ2lUtv7/PfBdIGdwbfLoQEkp7b
5gRoqTFYUfxJVLlZG9rxQSzEXjjhz0+FgAwpwWc0kSmjkj0LOoz1DIgHnrNthTaDkrisYM5j8YHF
lbwEBmGNnoZljAXsEKEfwQBF0tM1XBs2VwQCjBx1HS2mhMAkM2l/IcC9kIUC1QtwIKL9sHOx/+S/
rlPrKlcPZQ9N9abJz7mDXscyJW98BC/C2oR1pptufkdb2dwTnYxZB4o6T4VPi1HMG4ptt1410B4d
W4hICzavP1vTp+8tPh92F3LffEKhVaYXMr8XNiLCt0xBAICRAkJ7lvh12xDUKsUB00u1l5ADeJd4
gf+gC0r+9d8eZoAJnEdwliFXh/j56QqFogRkwgCgaBpD9NeDDHQkUnkfzFDBSjLL93Vilot2zBeO
9JNxz35jupSrHQYcaSKBcoo5+N6MkOxjKr5YVJOcoLL7CJWvYFnslugh3drvqk39kDnSDsdtURBH
tGb4/vpy/BcKeXYyI1TUAuAamGyQOk8XREUOtHPqIUak1TQ+aucJ+UhH33U3QF1E8973G9wUsB2w
34nGzcznuoyaIp6XZnyEyK5P83km9L6Pxk4coTqdUC4EMnkPEjAKr7DxHaprE9JPe+AdMlMGesu3
TUYE+TI0y+nYDC4fqIcTpwZBEMAuVjYkT5K2QmKtIfi92VIPLRVdPHxAcRLYAW4gz2DhtW1AcyBg
9J/O6+gdQHPUvN6Y9REYFjSvvZz7n9vAav1mgb6/RmIzhm1W2sCKHLN0Ip8MjvdtFwMLxau7c7vL
wHsYI6bGfQ6ipqsO6cziOpelH2asEx/fAFqcXA7fDHQ1rW/NTwthMEA4iFEgzp1ScRuXrRSFagBN
ZSROq09xPNa4f/D5GOjDUvZpmk2fvBFmTPUBORtYr5pauh0MxJxtNq6M/VgI63+kAC975GsVDY8t
1sQX1MJBcGgJgVa1xULmepvlgSUmFrlKLV8hg5UjCP2eB1/jqQ9/wUfX8cJCjHojy22XAoptO/Vj
TwrL6BhnQA/nNpc6hhu61Iv/CZ3m+DkCUBF6rLApexGgip+Gx40jd83giYQDgKkgVkfRNxVoq2aG
0FBBZZBmDLpowDAghbLZVqM51UkVbjmpqyo4VXPdvVOmsV80dBxfrFOPwbQ213MdzeyQlGr+Z9Kc
/Wy3afhcpsS/9R008LlrFvErMdZCOgiYa3gb0n6cc7jhx6YIVFVBy+D6GBrv0DlbaBIIkOiwy3xg
2xovWRdr9gnISOBvGlElwaGLm40VqorbsRAwC5wSHnXmaCpnqoJv0Hzmahv52xh395HOkYOggyXk
8wJj9c9mnEOQsYms3gf4vyx3Vs8+p6UJo3z0o/mmGfDyTPeEQpjaqDuxRF2VK3gk+KGdWaBu1jBe
cc4SCcU4jjl0ffB9wvtnOs6zbpPs1kQRtKaNpcv95uruR9soc9+F8fKjnd0Aq6JhzfXUISP0vYW+
FYChfj808Fpn01zXIgNW6yD5DCx742Ctig8iWnmXjcEwVseIWRodaOBlA4khKOa8L0sChVa6Vn0W
LvAyFWYay++hhS83UyqEFsW7MqpyusF7VKmxOlliWwgSYy/ei43IBXBwNMKKkqxaFrCtzN3JQp75
qw8IFCWwZ7eFH6H8zwfWqxoOg2X81KmmH4pu0tuUEUrFjzVuicxHiBpX+EjDxOcwHIfRyYIk2s1k
aT8fbFQ79aamE4LKlDKvrqDtb/dL6ILP7QxXRKaYgw+vBOm+q8m23y2L+w/Q4ydxtnJhVkietbkJ
QALHhedwCWSNUfU/A9T5HeSopPwCifVw27ukMdBSlek3OvTbl3BIOuybBxieAfoy0OsOZGpxfykT
OU1X9UBgTQLiBZzyA76k7r+sO1ixzhHTWRX2Q5q7hXdVUS1++UQnqPyzrRL6wTPh0InAC/413qry
bY2QveaVrtd3gAj8Y+okBD89ZCQuqycfuBPUC7uVOHDhdjMl4e5ocDObsor16UOvh+7nolm1FaaB
/FWMTRgVsibm0c+1+DFtnX6gZpgruHY2+sNMaxcXJDUtBXQ+QTWu8UzlyVy3v9dZ0M/wBsAL3oZa
PkLuBW8szBs6ynGP4c2IxoT6bBh8FBYcnM07kwTAHOGNgJGoqXV8Y0e/zEU4hetdty4lHBfhNpk3
JVmVLWhTdx9kYKbkBMQr/MD4snd0mNrmHYTG1Q+Ub0DZyzJMvnPg/J9hylzeh3yz/orGAR8BGOB2
Z5BcLZ9p1Zd/AhAMcqaZ7uc4WneDDvU4HwEpf8OG6T4vsQza91Hguy+I3GlyS0OUzVk3jrCvRmVb
XcUrmSzsJq6DRD3qPibd5NVxonissmSrt/czBWF3QPEKymVyqyRvyOTK+LD6Cl7HxASdzPS2zhZX
c3AuGzu73dblYm6DpazuIFmm3zXTdoURuHO/4NeVfd6MgKSvU9HUfR6EfeSzMK3Sby2FFy6D/GN+
U+HR7m7EpiZYMhsWFbwP+P3SzXi3FhFodsVdBG1xE5TtA5jtci4gPIKGLIUjbskqIJgNtEaIpUWD
lhlDMfgQ+VBLHB9gVOAaHEsdp98xQBngl7e6OlbJwgZIo4Pqo0n8zE+l5qe5KXXWBbK6kQYXzpEZ
hGdbNjB2wf4+ctDqhLBiwBF0VzLx5F5HaVXlWoTypw8d/J0+NPyelTNjB/Bbw5UuBTQCpOrNz9CH
gQHKFigYxPt0JzzpbJNDKUlo8jqZoz6Lx7DcYFlbkx/R0KtPXTSm820qB39oVQ3/Ap1U9cX7LRzz
NQotmFgV0keuPHBqL01QnZYlAHWJ4CCj61DE/FsdpPCRkQgPR+aYi99axkDTWlri75F+qng2lDG9
nUc7kGKkZHiQLkzrvLZioSfuZiOvVralXyaZSAgraq1vVhdFCDDTbO8QmumclQCDy/uuZ6pQHFae
QnVc47iIPoQbZnBQk6cj9HwScrkh5yOFAadt/ZoUJROJgrd+gSlyCkndZHFlN3aAY6hbb0vs3C8x
x+YrUM2wA/NVxu/TxDdbBut/F2bBNKnvyAkhyVUm1TjgW0i3jAkTfHe2U1ATIucjOaSNtIYTbs9K
G5Ig8pZrykfgoA2Ma3pNH0izLO/GsqrgY5vkQ1Wx2N30GreXO0h+kQ4w+26Gt0VmdmuAwCcbdI95
47T7huQPFQi8ZbwpSmrgTKAMzRKycbKO5shV9KN0Hf/aTrRF0PKuDeG0iOL7TlcoWsLVgPOuaLGO
U/q70RH5vnLQn9S7SkArOQU1lFGSwXYFm8yR1wa2piBw7Eo0u+mo4gQyGJhK+BEewW56BzvZZvJx
5MI/4n5UY24XCZPWgHsIT4skyVfjWliaxqbpuzddGMI8ndSra97ECracx6ajHSz0Vde0162g4R0c
iAPM9vG0ipwwoGkZhw5hvhPrVE547lSrDpPo4JWZVvi+T5y4NTnFvK/HG5s0aN7S0maW6IhARXNK
tzmEPGp1S5aS1X7sZtLAUMHRYWAG69BlnYY1KItlP3+kQ9DSPPRiY8hZWtVk05JKuLZE07pid0x+
hnYK5qMyHegnAYveBzFYxW9gw6tuBhszX4h2VMelTR3SbByVt3PcIsUKSvj7UxaY5iZBi4m7Hgga
6kgLwUEGbcfaF8Zv9ZJtNu7Wg450HGRxCNfxNU67verbBC7QILU4106Q+La1lKlD3GkV33YDWv5k
yKtWpC8VgTfYGJ2+Yyo2yXFwW/lr2xYZH73tZJfPHQzMV2glA91zPyTV7y1uSswNycpd1zt6L0ru
98Ehdygqk/CfeD3tJ1wmYfMAkvLHITACiMmo3o6sqsrrkZfzVzqm/QO03G15UNRMp8FsMH/FXO1p
9cg2m0uClg0SrTNqVPJddR+G64LaGe1A1O3sYcE6eFqy+TAudryKo6HRRWiQFGTw9nF/7OCh08c5
Ui0vBqjXYPWI17bJw1aytWjgv1sPY9nbfAY2FwnY9rp+ykL47D9BYD/dM5Q76IhgOoD9aIAz0EML
yRjICFO14yGhXbkVkm3TlJVsUiqD7iF0VyJw+Cv/X3oYBeUK9c8gkGJlSBVhzVk2ApM4khN+AQJ9
qbQHMR6jUVW8izbPsCMH7VU/q1mCeOTVaSSt/idu+zKHhVtWF2CE5/AuSnu0EILMC8olWDOeVrIi
KJHVBguen2kYMhimdGF0o3/3hIuMU8Uv1M4vCMtEBPNDBMr1j5L2DLwMJmgN0GdE5mHULhldtn7J
PPHpAj+w/VVWynyIRI/Qw9T0sSXJ+AALenhYBUf9RHDBM2MnsuYdsfbUelh3L6zIc+QOE4TeHOAq
FCPsXDcDESUdIj1CVSwxSwtTmM9S24zwhyXk7TJCG7H2aBXzOqaw7+kZooDKHkor9BoDUZSe4Wqx
xKuEk4xRg2F9QywzSdYuTVqA4PNHDRt2VifB6vNpsO0FBOz52EDXdiVpTEWQglF4egbQSqRskx5j
zx5tHQb0T7rSm9JfNe+/Ixst31qFAl0TcskK8YIiAyPHSby7biD4is8OQ9t1qdu4welzYoRIf/m1
ViFgDVdBQZiwEtc+EdellMMPKFjbm4pu+qYbbflPFNnqArT5fOP35pbgHRjQTQ768Oky2JqkwWDQ
BUUTs96gCFI3AS2ngwcgWmW9676APW8u7Pvz+wepLCQ7oG4hZEX7t6eDkpmlnYcfOAtkE9zA+oJy
wSMbGkRd3eIfutPr5+yF+4f1RqMo8NXQVgB3ORuQ1qudRkgnNRmG47A03UGGMA57i5wTLxs63RSx
DfFegrYFatmSFQ8LpJ/VuxQm+KOHqPeG2RViphAtIXLDQ+TGr0/yhUXBY4iDAckKGIFzEaBptmSs
uJVIRcYoMy3AcwhxqiY40on9en2sFwTk0GuH+72DQgaq4h2E/Av+NYR2yvYx3FjbMNwKC39lPth0
8XkASy1cz1UseL6kofy8ekvkKaho2mboNtInhwtz2Xf7aRTAxgC/T4EpCtQWZ3OBJk9Ectei1KkU
y21PlJNI1Ty/N+gmI4pySeJj0kYQKKHdGAn3VlVIs2DMSH6hX0c6XNiIP33Lzie0i6Uo2gXCOMD3
nfprceogIePi4HfYmpkfpg69XtCJKclG3yaPqhoAd6tqPEk4vpGke4c+X8F0nNZyu5qbZvu6ARk8
rCO6ALy+Us9PSEJjiP3h+hSww5xrs2du08AtOCFNp7rCek1hpnNwUsmEXHV+uiRUfB4iIYUFFwG7
CWSxYF2frsNCNjrhQIJU703y2YHCyuplQX+vJd0LBOmQazftCo2OSLi5sAv7Hz/bBGiE4CjAkdjp
xbNNQOQZdJ96mU/TAMv+1sUHg5rvwuF7YUlx9HAX4KhBn8xnurwIDavYrlGsUEB+aCG9fjtzz466
9/o66SJ3yb7zPM3BOweSDDcFymbQPE/XtAVoAZkTHtp1muWDUOhy0Dd9nIcLJGqvH5cXhorBw8Ek
ujvgaHAW2jfFZ7bstp2qW33hF/Sws1DVZH4q7aUAu/+ts92CExVdixD4QP79CcB/XRkZw6m2VWiT
Y22l3kRrP36uQoV+J170yV21SYtmZcToW5Wiw47x/DffajimZ7TlGBfgyWs8DDfhDEnmtBJ/AH5T
HiP0zYGVo43NTQfB7IU5v7g8HG0ZoQDD4/fH9fTXlLfUQjQqcZuAZDX/9JaYo3areKyp99ev78Tz
iALCGnudQpGIK4z89umub3DYtR1s90jgCFUP89rqpFiGyf5CZz40eUiirfvaR6yZbxob7l1WeF1t
39FfpV0Os58nlScKyrECvnDPH8cqlemFfOiPcuLJFkJPkSAK7wwPZI3nJGewUF121Fe5B2XoPsva
SpYb2D7QtBI4ti0k2Vx3ilhfmdNieeo+Qm+ErntbG6PfSSzQ3gRqiRk6EMT44zROAyyC4wTcOsFd
LjNwQuQ+atAPq7AG3WRz1c9odcJhZBozu5a9uVEimO9WVev2sHTSHrSklb1GXyMKSoJAro22YXzl
Fy7Kn9fu7KfDVLTz4liBMD6PNSXs+2hXViIXRLJ5MmQituho0n4DEhEMhU9W1RyAJsZt0bqwG494
WoGEQU7o7mAIgop8qgeyQdIexe/1GjfBtw70w/ugbtzPOG4AJTZp6Ic8WrD1GbKw9Vujhr3PC7r+
dIfG1pUGz1hX718/eM+CKNBMFDpoXwkLRQh+4+m5m9A0oEUWXOXooIq2WrOI83F25oKI8nl6BV0B
qrZAIJlHNnneSBUrldSsXCAhXcsRTRrX1J507zQ67KhwPtU+IR5NZMoewHfdqyso8fSa1+s4FNsI
rhOInUhJIe0CHzdwD7QU3RLb+AuSp+erAbMcpLVgMHkqxLmqJwLwzSwIvjxmjT3JFb0jKcrOC0/K
S6OgSVKITuVIaiDgerrmQEgEmnTskFIVSyDkEBXkm2/q8cKpfRZyoe7nMXzViGDxXkY9HYfsLmut
ojo341gVoo5YVgI3OTi19MOpkTZ6s+3cUa5tqG9mNH8Tx9dP17P8ADPAesLQDZUUfSb8MbTfgslj
BiEfyFGH6F0Zw6F2u8RWbgD00Fk3JCw9cdCGb18f+tm7jaFT6KVQvUFFC3b+6Y+3IOFXWqPtjjST
zw3cKndgHMt3CDrs0Zatyl8f74VN3WvjeLddoUvC3hT775SwxC2H7hbQyzK29Np24S8Hh/6FHY2f
j7JbvlER7Z7OPTE/GwX1+YLupU1eR0p8bgFat8cqDYHtz8gaqkOjW9mCrqzg0KnRIHk7ePewuBEm
XAOkaXoDWA19n2q9/iQh65YsdOCN4zUc1is0Cus+B3Fkf5SkWhEHBg20XXPj30Hoxu+7OF7iIzd1
vGbo1RTobMNMv9mRpeSwtu0WFh53KsLlIabMJ6oVSiQRD+vD4EYyZx2Uk2D/e0Le1xALlv8kXTBt
V7DbRPKojA3SA2jaUqFF1d6ECa2ZevSzDtXiD4ChVVikrZThEQ+9RRmGl+ozL/fuxTNw1scQTNPw
YUB17N5YjlaVOdiRZTpYBTd4vmi0MMv6cVF9BpZbf/GQbLGikqNAx5yqGjas6Drw09L6FBmFD4YH
Qsp4KTanQWNpXJZHCTEWLBC2Kz80ZN6+6zEaISSgjdFfR9DR1yIelzpDTYiml39O1/+1T/l/f3CV
/+lP8ayH/fPvj/5pnbK/U//VOoXjKzMRTCF0B2rCXdb8P61T8FlpXH14CfBi44tAe8713y3s0/9A
Y3k8e1DWoWoJdyH0f7dOif8DaQ5DaAQMgP+D6PwvWqfgP+JP/Z34YkLoaoEpwCKPPBtzfHpltXbt
3HXjlpczFLNfy2qI56xHF0N6IBvz6CCFLFyDgInQlGkGkfILKnT0glwBOGzrcGXQk3POXVoyDdcD
T06+DJpvbqv769Lw6etg0F6oViz9IiEA/aQatEOaqf8gRoGmTMKthbaj+uAJzD0GOS2gtLj9B0h1
82YL2+oL2t/5d83cFD34lFsFWu2KTq0FObf1P3no6sL0dvs0blpkySTIYzku5HZsoKjOklhPRxEb
dcWpq3I3RfNNuPQ/Zvppw29o5beuio91E/40Tf82bd9W4acRydQj/FTTQQRqu/ZS59Fqwl+jDNR7
tGeyD4auNTpTDXy5j0cmfkiAYe+Q/vvHuKmiLwK8NcnjxpQnYHTuSjUmAl8Cvi3douWmoUgwkWUv
N2OQ5Mi0TYbUPc7R/DC5KtEYOZvGLjrOEnKFdB2mKwNw60u68fAeUnSWb2Oh0VTutAEGPe4N7DIg
Rv6+983HNR7RJIZMskP/ZuSdt8E0mjcKEfI4bO1SrACi0VJZl6cy6vJIi5+sFWuxGGbf9rGwd1ug
epgKOUODbZAsQ1i/TYKRFUtA7ZFCqfRo2vQTr8sqtzNN3qwKnSXBfXRZhPbVN0M522Jk+iZSakTH
2BBtc/Gza7TQRIHQfyDoKHmXVuOcrWhufEIa299aDtJdBI38bDxINBOh2dkU6ehjU4uv6Dcu3pKl
LHMyxcHtAI3kqaxrmxkYNdBQo9fhCVD/z7IZ8YA4FVy1wpMbXqnygMYNw/dVfQIo7HZr3fwYkZXf
mWAx+ZYuv8eUQ7jajSt7UOheU/TRsNxZzAv9o1ddoP05feOt2MDyh0v3Ltmdl3bb1FX8n9SdV5Lr
SJqlV+Rt0A68giSoggyt7gssroJWDu276U30Bmpj8zFrxqYyy6bT+nHeyqqsIm6QgIvzn/OdIqn3
k8ZCjt2E72NYhjeTrNbbMvHBTcVqvINpe2Uvmc6GrJLzVPfdqcVJBAoWkGVSNkzechwbnWVs/BnG
G4bEAYvVYs2neG6syLNT51vLTXvfpyTHU+imF51C4LeHTO8B9Vk7h5n3fd743YXRYg5lGNtNvRX5
8gkFiRGIWbKt1ZKR6LQu5nYa1neD/wuCYZYkR442FaxIwzkAkZaHMmNIMnWuvFfB4jWb22XirXag
zhZqXvFgVOvOwjTCAdeSpzEQHrYk3e6Y7cavFcF+pu/9erYmq4sKEagfA76PcAbOiFlpMF+dxFbH
GIIljj/Xr0+qbM2jaSg7Qn75nOVg3HhJ+QYkibErk/xpAcYzhQbml588PV9BLgpQZst4Suem2d4S
VWG+1v3GmJ1m07e63qfOwn8ymiRatPdN+ymTJWMVwQ5dzuQVyVMIbV0Hzg1r8uxi+gBPVzHE0B4m
HUeyAhUCpEeq+/t6btVzlWXTyZBNtQH7DfAtm6azazrVObacHKyrGbwAee/ONliDEBFD8jFhKcDv
Zgl87DiVraa1DjXGqK+05lba2PVtJJEA8zP7NnLTsjv7TLOeRWZZu6R07jCiX8ghZ5+clZ/6pvgU
HIR2LfmWK5z29i5Nk/QoiuRZr3rdtZ53n2Irgs+hatytHqA+DinhMk8jpHg4IW7nD1sFqBTm3Jzw
72n4Bpu5uItRDjdG4sjvTrGur1DHMwMgq3yu+77QoTKScxyT2M5HEO0dG9GdqgKHd2JIOP1g3Ng1
LRCL1TMeOCh9z6yD44geCqUV0YDyLREHz6vSrQd0E9ikjJa2+w7+0WmiKp3v1nQsDikT4TysRSae
YO3qe9tfcbW09rEQeHdkwGVvUiOTpmTYFtnU7lLFYGFqZ3VUWAfCoJ/fReHmO8OoNpnLWJQ0nguM
ENRtkj9gv+WWKsXWtorpnJiQ9EYPx/041MTHdf/s+Nk95BEyHu5k7bCXV9exAO04j1nybsRDuxst
8a3v9BAuies/cIG2GWTWu2yKP2pXHjtrHg5qtYLTDJ6dMcHJcMGKS51HZlqMezHLoxy6aEiEcZbY
FwCvQgPbGVQFbJO1a8AvihOHyt+Adh5cqyh2nJHjcF2SLwNL406Ys3nNs649OV7WbWXljqFSvv4x
TDC+/J73NPdgc5KyCBPPLQATG0MaWjFz1IrTr9ut7W/0qM+0nRLuMZX1Imom7EZpb4phmX9l6DSY
2cz0MDFKOGhLuJ8AyP27vk3lTniA+LEvnac28XdNPDH0HlmrlmxyTw1b+TH3ZRcluuju/Ha8LKta
T7LCIWubj7xkkemlc7EBZEnOQV9NZvD3IwUEgQeOY9dYk31cNRwdEMZmH/mTj3duckYj8locfVnZ
pL+DKZ5eCTu0h9Ih8CtxZ16bufzW9Ja9T4xEHr1+to+wSX8z7ysjeOcKISZo/OeijZ1NzQRn03dZ
chZ+L0DIyt5B2+EGEovYfQKf7lyTYGwhPXsyTIZ63a9Ypp9A2Rp7+ITeadRDfKl834u6jli9RtM9
pxzhjyJj/AW4cQgrlWMinlJr4zbzHK1rzm436GxkTJo5+jVIsryBb932vxx/1VkYrB2A/m5eN5J9
4nsRuzLEhu6cgptXrqzF8JbrcXwgbADjcljnnyBFm4Jxq5OcweYnlyqH20irAnfH6U5apR05QJeZ
8BhRWRrd0eBGFYEl2jp5+uy2jfOzwJMceWzZR1LB1d1kD9Nu7J1lR1GBGSo+fBmWpXczSIr4fslX
99BxyNqmwvIPUHSTb73QHPX8o+UH3F/WM04ZvHEi8jqYW7bc2K2LP8uIT0U2Hru8PqggP4++ZW06
zeI9w7uP0ry8uC1mpmS1T83UOtiOln5rl/Y2Y/J/1/gVsltf74uR4oEgbh/XyZOPY+xV0VLNTcSU
5YcAThO3SwjMIUS4elhhIeOdgy2yv5ljZZ584py0d+6NtpLVwMgWHJViPQ+uyDcND/J+dNW7WejL
JHF+Av0OPUPBqZ3VRgMNR0v7CorV2ohiEnsUCn52tyEIdqiEcyxXDV5QEmwIgh+pGchtmvMQ845E
WVWwA6sx2KeUBYzF/L0T34a2TjPeUXO5+Gxl5KFUFapgfVpX98mPVeQtfJJLb9pRmTt3+Vi8FoFZ
cmueqh3kpcc5ac7+Wrb7rL4P1hQvKWDNPkHXX5tK4RnnSjesRrWtk+mnwjCxteehJUIKTNYuO4oU
/G0iOX+HeM3oo/B/NFPw5nqn1RovFcfuEEBKvkPVfVK4FLk4nu0bqH3gM47LweaFYZFhmhbOJf0F
rY0hrA2A/K2kdp3EfCmEPJg5SDjNXeI+Toef6bycl3SY0BorbzfL9G0AyV0Y4ze7bp6JJf/Ew/07
JmsF8PeQ1hhZWzK3KrsZuIrVRiTOHuMYz6puq+pOGF4b2RMH33Ea74hMBlvTqE5OYkUpLjfsM2Bm
+5mzNThsCE6F6z8HfNfcBqZN69lFlEzvqQ27oDXN7k2vSTSl2TVxwT0tpPxkAyutscvXuumqcG27
t0RayNjbaWE9Xd1qeFyo0IrN5DigRJzMLl/uBXY67vcsm2LaBO13Mdgvk2b0hxs1uxO8yUwaT23P
17SMB6U62goya2cOPryxzCWMX+bX2q3VCd+7e1jTxMmZp1vBR9vVjO2Bq/4ude5+o6SGbLfYpGt1
4rTPl3ojC8PNCW3PQkRorwWPIXcLcOAwpmAYpwneO7eT6teEtw/Wf1dumo6nHM0vsjupd6uRTxze
anjWClkPYtJ3/roT2v6lmgZvK71+ujemwn8FIwdLBW/cFU5szKFI+7sOav2m4MduFVihsKjG/t3M
qaORwXRfmaMZpbps9qgbOERdxYxPB5AAg8R79QsDS7PntXurkc1uaJ9WkMDYwljo/K1rKky4JCMs
4kn58EVEE1HG3858hdrw1jt/Bva8DhvyLtcmzk4tkhlU/jo7UWmyR3f6XNXQ3GOex7RYTAzmbyvT
OhVRMSc7+PzXDFHu3OPEjVLVmeR8HC905xntxV4ir2wuqxwxn05edLNW9XA4wsVw7OOUl8Oh13N+
HDv/gS3ACoWOz8M8NDuIv8s75SrcK7r5Vz3mC7edBPbmEJ+mGVh+pQStLwkWugpH5J7YxyXN+qeh
K/OIW6TH69w6vCfZRzkRT9AVzsjKU/H9ZAzeR7/CyotZTrdSOP0uFcP3Msug+9kJfxcD5ihAn+qX
5sUpq7faINVQBt7vyQyeraZ4Yjfc1hl+G97To++RslGWZ7zeeoBCGBC8x+W6buK5YtN1iHzrmX8n
tlI7nMF9VzO+b1mXX1aCM8xKV7ElLsUBwh+ynZFp6wdBxH3NLX7IiPXPtbsnNXWqC0aewmQJS/w2
2SVuW70zfNtJMuinnlIitxhbdmGfhTWXb5aZZECg3FNBfUlXBnephT99DOzl2JpY3qVmUdWpeJpW
L8XZ4V5KX+5YwOKbluiFa+lmuyGWnzFPH3uNV15UAwByyqwfgzW+cTC6HysjfpBaP9LHAWrV+bTy
ztmWNaefyrW2vh/HnEpyc5+axrtTSD8sHdrsEt+Kd7f4Cleh5g1XD+JimhoX28vgrLD57jlytr/8
rFpPvd3NfIgj1me3hEzkuuNP4nA+T/FCkxK5h9I/Qj3MPxrfHy6uJBorO2Z4IfI6T3y7yq+60jiN
PWeClFAW5cnKq/hD4N99p5NgDV0vE2e6IWbygnRO5MnY3BJIer+mVXBUSrev1sg7Fle9PfIYLgVW
U8kBc51MLPj5Cv8pQJqtRDk70RhkH2k+IApoVmlSABa+V2ms69XrbGq12rp+9Trn20g5xzHJm+rU
NZa7KVrfQnjkaFyLSW1w/YICSmVzJzLHOZIzk1s5NPLRolUrNIrGOLLqZS+16+URNzxxDfTKrotc
S9NR7PTXAdI1DnJDfM1xMTyOQ1BvBmdwfwtqHCgqW03KSoLlpeuT+mAkJR4319V12PGSkiPJu/ds
WozDYOjiyMs43fNCWc7GgE0dJtrHKN47VfxsujEgJXTjZnfrtHuaAYR+G3vP4Oal3IObWjlPWS+e
mqDTZ5+rwMbqudOrtnZ3duUs7C2xHyVGbOwZAAkGoFkZofGDZWhbnT6CqubgqDyqexazOZcCWkJv
99531dIqZI59cOJTJEqQSiCuTj/xS3XPizjZdrkjLsU2vtRORRWMv2JGx0eH/JtYSzQHtoqYRPpn
OL++QVgH7kwvZAZvZJHjZnAL895P2243SR9HUB3307nMXO/TWyvjohKqLdbJLbeyK7pTkTCsUpXZ
H616kexHRRyRmctfYdBTWjFlj4tcv1yB+teAZ993QaqObpzY9OqANJtTlquCrNXtK3R2ANg4+TVb
Lxm3nV1dKk4omNeR6GJ9bBrgmLhyrIrrvaejAsf14KYvYMTwDhbptl1G86c7Sv/EIR9KnnT1IROd
f3Dbtt0DDzCOIGfsz7qDfFVjeTJqDPcisTlVoqWJh7qneWzjLFV6EkafHSgNCH40RtNimVbiezuu
UEQaa9x7KiUohiXIeiVb5D2bPTn/XAQsVxJWc10n9pM2UJIm5BlGMip5EDH6Atu9wDDjq0Mnlwl/
/Nw9OlYr31leyvdgcrOXJI3llTlqum+s3n6Kx4RFoDQFyiWzgqPOzPKt7ryr5SRMQYalnvW2muP5
uSgdjnS+yXiA89WNY+FS+nY1l9Z+t93UvCx+V6U3OiTXrybOjaNTd+b9Yjuz3DnJWtwVzajkJndE
vpdybR5oK2meHCQbNAG3HD/nhoo3ppZu8jGzbyWhw5rwnHq5W2xcXxgmGpOdWDvbS4ZzCU73nzaY
/9Fo4P83ZvofHZf/b9H/5R//pf7xX0Wjev2P/0z+T2fzTfj/4//4T+Gfhlpy5Ej/Dp5g9B8L+8Y/
memW+x/UzwIPYs7MjIzw9/8V/q3/MBlz42pjJAnU4jZA+9/C/63CGKMPCj0qE3KC8z/qrv3r+NGB
P+HZt98On4Nf+RcXjwxY9lqIMKzl+eeIKAOh+Vx1LeOj+eu/nzziE/7ziIGsLfl2fhh/D7MLkqJ/
HjFAm7CG+nYYHxpR6ecqZ1M/9bWZ3fSYhs4XixmYeUnhyvxWWtX+vkrtedqZ/egfGNPdDtUVRtTQ
NxnPP3JqGN0js7a8f7A69MRDnTVDGrm6qMWxY6S8nKnQGrqDJ2d5sTO6Mu4p97HuSNsPybVO84wi
TPhy3TlFre8i7dwCaiDmknVrDdrtI5P7kAqxs5Cs6SyufAuAqVt7pkXG1YldiqGGcRgesgHQZTTZ
nDRPY1sRjMPAXlU0xN3cma013a/JyE/ilWcq6rVV+xkUvtdxPNW22HS9RFJRXEfY/sfefsibxM8p
7aCmM/SURuTu+AHYNYlIRkGjDaRcIyfAMvhGKi4kRFkRvKBhHjEAFa022nAK+iw8ajLupjbjoIO5
z+A0k2svHo5WUOfxpsImxHrTZiMpld4M1D6lwhiO9izwwPQJXyK7MUWbIQjk5G1eR10fdTM577nI
KSSbEvE9yaudSfFRS45zizWXk3mFiF30hIfmLDZDIHUdZyjRh/Z8+0nUF29bwW+cfLnP5hFJqjZv
WiiDiZTTkTcAu2/lE7eXdosZ4y0AHcUHx4mPbOEHI98X3GxPrZVdEL+h5VjFT1dQuLOOBXMakjVZ
gfjGE3/sVvzHHHNiFk4OGtDybkRMjCvIaScGqadgNSi8WawI3EQRmvawbyosShRebUAC3E+U9kyT
nrfZ7BzKvlZ0ds2PS5ef2aHpyMkxC1RNB2Sy3o4QtragR/1tx/c8387uRv/LnCkJIYUDMTLuD5Wu
rIu1uKzL+MNWK/lKe+u0yuTS+mW7Jeg5bTsdV3uz7iOncx/8qdzmC0fk3BTXyRwjAK5P1AdeC61w
SprWiVtsSAXJ7XTXU4mRq4vn5Aeb9lNOEOtezutBr4Q7NL+9bby7xpsQGdNfFChwdFTqRY3Tsz0a
O7der6tdEnkd41d0obPhxAfhUIM5BgMHJx0fNQolXkIDcVFmhEcpKTLYyvk3IZ8OM6ckasZUol8R
ie/LwqDpU9KWVg9abQgRk6suYOYrXo/befvdUQlcmmC8n/y1IZYqVBgYxpaoHOfJ4KcpMMQmwXKV
WZfvSYr+wjKFJyvmbjSvRJAt5LNSR7E2F+ot+0trVi/glG933uA8W/qu1nTOWckaosrjXDGuC5wI
SIkuwVajcCIIZPUmbpsliu2GNhnLfLPaoNxmPhw/xOG9T0mf6w0f/EPvgIL6YTAYPwJR7GCENw86
S3/rZHyGHbaGZjDtVeed63L88OzlMNgZAZaaCDFp0e+pCgiYrfEYkRZyNmsTi+2q7AummrNc+aN1
q2l7g+SzS4s8vwwtBYCrlz/YqHb7oG0ftOhJrqXdz3EuRKjyCWmm0wdScn6Ix/kXsZmoavzmvBbJ
U2sOdMMs3ry7nY9RbxtGbWjG+F/13W0IQySbJj7bLn5PZNb4ScF3Xawc0AR/a3zBn4ZvH9l1Rwae
0FH7q8kCk94gIclhuZHrjOhqOXiUiiGc8sFWZKhbMOXvJ23z3wzZuU8NtCrhRXZFJccq/ZSXYop0
rumjrE7pah+TuDgbjKvCIqBiaIof+4L0uO54VS1ZPZJsUiGRXe7TbjlsCtt9gwVb8L/B0RtmKq0M
0pTbavGeY0qTLXhBD5TQSOQELmx5I18cCrcOxN4jKZa3HujBZki6A07FHeM2ZGd+m03GfWMVNMiK
1NRPBds0Ccn+Mvo62GcFqe5kqcr9PNS/17J+o0zjZz2v+9okJ66N1N7IdLQ3dpyKLavGD12a27b2
LdKrC9HyYhx2SWdFYNdgHvVU6pGgy4/1hOLvr/xLaafpqVUrjDdmlelhlGMUo/k7NlVZTh4/ljK5
epX60bk86A0NfE2Wgo/wux3FyRk5+tjYGGv2UhnB1upn+gipV9soFx2TXOW17/zduhKBZwyz7Ngk
6isPfbMzjVlxprz1eFOiIe4Nm1AqyUKatEqGWnYL13JCLim9/iQDQdqOMRDWv+ncdOWpa+1+owL5
24YsPIdmgd65JFa5y3x0LT6W7ujXFCzktXFmwA1kzImLw9gs6YGc32NSqk/Yb5emMl8Gu+KxbuRe
kXAhaK/lex109q8+r8S1xsCEDlFeJIJMnVKd0NjaJVe1Rn7ffQ/a9MXiWPtrrUpj63rdPYnn9bGg
bW+/2FnE5vddy+ZzaFmig6pbjzmW3dgqUZri9pDSfBvmdevv1Nwca48GFzo8vjN3Ocyd+3tCntlY
U+sfSE+0DxPje1rmWvRL/OxskXX1ksTsmCMUrM1YljYfFF8SDYavtczNcJxgaPTzEhLOfbJc1Ewn
My9EQn5XWLIjxg2MKFb7mqHHMHPDRuhmdbcRmmFkVrtss2q8H4M+sQjDqnqbVPU7vBGHmXHvX1Ve
cF4Ixrc4iOuNV0iao1KYbnUVM31R7XlMAnU0VJFtgio75zwbcEFofktl/smMdTy2hvvBrC3YGY3+
lrTVo2Cdih0TvUcF6mLdxBA7K5w7wy64ti1kySenE9uK7YXylZPfZI9uoy6+rJ9dP6NzZU282wbI
2C61nCcdrPR7VDipEg08DcXp011GK1wnZx83ZcV3acDXSgQhhKkaH7sep4djiUvbt8HW94xPfCKs
nqYx3hG+XVnWPbkL5kr8JGH+Y1yWhutR9uSCo+WL48gDmcR8A7IU1bOLJN0ilpLL/9R11UaYb2Q0
pCS9zYqvvROrfW+rYc8wGfUCmsluMuJjMdg7v0qPjjXe06/xNTvLhSfcufOmatoSLo8gNAHlc4Pr
WK28J6vfMENjl6gKkyOzRLUrkm3i6LNZBHUIOOFnY5Q7AiO3SzhJ0qD48gr7XqsAdTJ7aTGjmQYq
VUrjXdKWP4oAGkScUAbdeMCdtXHQmfsAZe8ROXC/Ws7Hokv+XI4YHORYBn2iG0tpfA1+hgI0um/8
tYyZuuX7NFuvhqSIOpOYP5T5AqPiqbIMrC+jN23AOYjtqJLsvsKlwbQMFlLTd58tJRjwHmOUVf4x
TPdUwqGMHoZy3AN+aNPHzM8rthdfyGUzeXP9K5stWRxT+qMtpOuyekoMq1guLMyzCY/ZZQSsEOvO
bVYZ3l6YcQ38LLelPDBvM+qvQlHJNudjAwpj9Wy2Smp+bcrEHJLOKRiwTa56fogj6xp2g7L/Fsd0
u4T9q/uJqwldNgFWGR4EixTZzR31Lx76Vg3wUmxv3Dhmg3fGagUK+pwPHf48oDxIMF0gITqsYGgZ
t1Z8/jWHOASPlcylbcjiGWPVtBddaX8UsZVGs2PWRiirIdnqYvDBm66iMTihafecGmybFRPxPBQr
FIMQorHxMqomaUnaTsvfeEzlv/1xt6gGpvhbQNCA/vXnP66rZSpRlFGHoLS99W5Qvk2MsZgEsxtS
sCM/IE74f2cf/je4KXEEOrJuRvwbJRZ3wJ9/Lb7IwU6M2dh4+VRmW4fx5avdmQ5B4GWpYvTniekV
UTme6KqCmQNa0xfu7T0vQTx0gfibJM6/fw4BfGwMePj2A3on/mJxS2qLlwSm0KapJDebnCa9bcPS
codVE8/8SjaAQZob93/TcvJXezEfBGFZLuyAnxxwNH/5IKYkgBJjMQABeGTjPMHKymhSXHIuoA+i
bcWla2QMK2gWf5fS+bf7/R+iA85BYng+Nu7bR/Ivz7WZCh/5vB02pZxp5kSFZ7moNelk28p52pTU
3t+5f//6LmFacwPM6SgKOGXhyPz5dwISVVJSkLYdS32q5KGmmXlsPv57NcHyvb9+nbckMgEkAh6S
BRCg159/D9pdFktKojZD2p2DonlJY84+FF1OW1s28fOSzmpbCve0pMV9W7nHdmDdq/ysPzBH1SFn
rNumCPanG1hjGhn0p0Wmv/GHEVrFo7CBwcvpBa7Ao6V0eqsJzTkwpu9Di5eGrk5Crx5SKjlK3UOo
5cburgw2S/ckM++hzeetZ6qtJ5rroKwDnQg91aWwETu7CducETMUpXCYfDZL285uzKP6zvdgIGgB
4Xuu5gcwJh/KiOmmqp7Rq39ouzrjkUi3XCGupTe/K3c5uaWB62Cd3uNx/rT65dOY2ndaI0+5XZ+Z
3GfbnByfbLncLWZ3nCqwXYsIXpLZ2tLGvUXHjorM2zfOcjTMDhCbI89Ul/zILRFBr2GekyAJ6duI
eSrzZzOtrq3jRWs273sE24rRsrdQzRwY3+a4e04H7yvrYviiyWGd7aeMKeg40bvlev0n9MkI0/s7
n8pLM41jiAcpcgNzz0ziVAn3g+PRpRfJNYVgTidrVANYClU7vt/G9EVu1iG3oyhxxN5NxQ8yVWfL
pL7UaadfjdO8sDgTex1Iv2S46CD6bng1tqKJXwFX3Thrww5tf1Nk8im1rQ+3IASLPVAHzYkxGA5G
A09Yu/SRZChFkV+YxwwTFIOONvisF/eYaN7hvLtaa/4Odvh2MD0U0xxl8fQFWmQKR7t5srP5uWQc
0FX2zujNb7hoDn4fcHjki51Kfd/35UuamKcKQZdQYL/Rzh81Zj6x3kTXXCTy+pMhD+iFnPs/WBYG
SUb6zGnudR76bosc1m1Kg6fIcw3zcRTc7efhfrDrF0TnGaMKzYFZrMofdcNsUBnmXZw3e23VZw98
T2PMDKBtBg2xyO4cDaiI8pVb/ye8OOPW5IpioFN/T+dxE9bFsG9Lfbe61MmMdv8oRnu44lfl2Dnk
V9vvz9xG70VHFy2DBj8S6a2Tuz1zN6QgmfdsXCVF5gGUfnPScj+q0t7dur0PaVWs90XT3k15sY9j
ypvpzZkwzcz5oZzSSI44L4St16OjxKuDNHV0SNY9IpH8zstJ3y6t70M5fMOeKTdarADJqmo4jrxt
9JZmn0MwvHhVXG2WlUqSns/CkHrPesAkZG3cML1xPSuGVrW3GUAH8blu66YBWgV0YePpZQqttZlC
ovveJlM3EJi1GuhxaueU2UX28aFstPW2grDlJ44v9CXDHlnjbeVOzbvfsgN2aFx3ag5ijCcjO1w7
lNuSObQdmsN47pfud2y5J0L8HdJHk+46DNehVA4u2eBp7sd30d8Y/wpaXao3Emc1piGEKhgYC+MA
58NRRncSXXr4Y8plpy6DluDS5usOf/kL4cpdaZmM4xotNjH/em9y7w1vurpL8tkXVI+bHVyY5WBW
7r5lWjb0bhvGCH26Wa8Z3tg4cCOLJ0U12VfTYrFQYmeJcTshEMCLilpaWuq1uGfK8r2qzV3aGIes
dB4Wz9hgVjtTdemGdCtHRtDsO9/8HPWXmZqEstv8FORU5O6JWYr0vVfGtB9manylzdmc2dy2r0ex
a2bVtvzBCf846KujDPZm5f3yxByU3LZbPE9Qi8IsBx8MX97ud97Yii9JS29IBfC88VReP5cyc0HV
5wo9lg89YG1MYBuaYqofuyFrr4bIlj1wyAJNtnhzuJjx8K/FWyDTOWz7hWigZeUvZlB0GMX9n4Mw
j5pGODQMc+vO4rfAX4giNy2w0+1smI+6YKI8q+FBtky1zcU2fi8aheKUDgwW87hEBWOUd4HccKYu
G5IkM5pbqQ2TZ/plTgHXJkTOyXwiwkH6sMrk65iJkRCNAyOfPtKHOjfLYGPxV5591XCIteXwPSmc
7pQzTL7A0pEZMeci3tRytbaJP9yD96r3XdkfvSA715MBuG2Ih7DxtYZ1zt1mnT1w69jf51JguPAf
BlgBdPPGCbYQ7v9pzJUsGfNTnZgwEOljRnvgQJsW6m3o7Y9uWcqQQCwpQdlbG+V14mRTntwvM3au
4Y5EjxhDsjrND2sdftrVMO/N2MM53ZHxwyEBDzM0wYZ9kkFoKC2k+fR7mTpAoNYBCXLSA5Jv030a
xMZO9QAbAoo+I09TFfhburgnudZNUMcCrnz9VdGo/S2es/aJtJVItkai7gvDAse0xgExnNyg8u2o
YmHhMc1SNe80W/EuxhhZA98q+n3nFdVFq7ZDkKLhgOEumbASdlUH/nHKu/EXE9DaPviBtiFKzrW+
5sqmjHwVQ5uh2mfzkai5fa9mhSu3qwTFCHHXaHNHzEBug9rPf6o5j1/N2Smfm3WuT6vp4Lqk1rbG
oGoWO8T48mP0Fe4bmJ4vS6+tuz5f0I95eDzFQZJn8Ris0ksjx2xf2PP8O4u/7WSLZiLzNCwm+C3/
ABiRMQZn5W1sF/7ZI8RNonKJ3FHcc5qXe180b2ADGDxCqfW1FW9p+clIeIIPndZ276eMExuweu+p
q54IgoIrm1n4somYA7CtctNPMvgQA1PF0M5i53eNvPkyqNzFt7Q6+9kT10o3HEe861Knxh7nEkcE
fDkKGRpVnvBfjMR+7Kmw8MPRa/on8J8H0Wn/WLtr/Ypl8tGjjJfzuxUMbwAUoXwaN2cVb746cDRF
mnFV/jDNrNXedOkdANhUVOGwShYa9FSPB4jnwGVtiWY5s6URUMSQ2VcVXlezsDGlG/bBUq55n2Ur
2nKNWfPUzno+ugMJlKSaHoAS/xqMpNnmrnDuqKJPORvyhMomH1hEe3asqoTyazJQieB8vXVlqxwk
fG/dx5MBSs442+7wDTLct6Fzr6M//MDAsU84VFhmDpywtnMa7By8RKVMp6PpgDed3JSMRqKjXOLw
45xjLEc1qnifBBXcJVpRNS4vayqxabJw1vjFCetU6sxQBlRiDzaQpHuzdeZJH4mAPsaFxzxdl96m
k2770EjgoHHWP9au2s26Mg9yCnYYHWiVYioW8og253HGPVlTpR6YoyIwMQ9hr4ovdvzqMBrzbk07
/JBN8TUkBCn/F3tntiM3smXZXynkOxOcB6CzH5ykjzF4jArphZBCIU7G0Wic/qC/q3+sF5W3UHlV
3Vl13xu4uJBSEeEedJrx2Dl7r02QhROhl75KbCGZj4qwYsdOJ/WBbvnRBU7GWaE/owG5mUzCpGgz
X0s/eO+KYMXSAJeOZkg0kkuP862HBpkaxwINdG/Ra9VKbj4tnW6hL2FDmIJzodG91bLhtvP9a0ro
Mfka5dEm0BwDx3yY7XyM55QZGlMEnoB5f0RB1u40Reg6/ryXTpBIWijBF9TTs0jqLrachmdtDb+O
hj91A4ZlfyelMr9MFF5oc6kiwYStx8ZNmcgVuTHFbWdvbPvAya9qYsgpVwvjTwttE4HitReJdQty
0T5A8tTf6A8O50SK0K4rb9eagYiHjpp1x0CQs3InakUHfkYuhVLFO3EV6l1gw+WVtXfEPbqSQr/q
732fZSNA0mD4nhdSHDT6EveENT0IYc93Ze1bT/qEcKKb/WtLPu/eqez6izvJ23HGkrkE2WGytPWh
q6lOU6d86YLidXByhEdJoWhS2vdeovdhbaB0Kq3lnPY0XNOp/+K7g4wrfQjAnGK7um/UMv5A2dlG
yzh/BirinQu/Rkuoj291mXBAWMv8pkqVCxCvw7DCwX/f9UsbJpIydUqZNEkzLyI7afx9ha19V43p
dduzQzpQdwg8xHfZVvODaZYeTvY2tn62FZLmtDrdgSyiBypr5r7VsK8L7XWtvYcGlak2tntE3yFa
YhRvNQamYjJ4OMg1rAcRS33GGpMgY4X2qvxvAzhw2oYJdJlmK0TYyE+ZGOGhOTzoUK2xPJ8saxRP
i+1Mr+441KxgGt/qOroNsu122MDDg0jitaaEVwvNOdfm+a1HRpowoeT5aE7JnTGBXBmDAzV1e1yt
HBMwpWgj76EN3s8E8pLZ+6gQibb0bw5A79Qe0ucS9jL40Zco8HdDPXyyJ+So0+yF9M3YUOdE2y9G
zlOuabVQ4UzbS0Q0IdaUepetZtymU3VIBy0/whEJ2Vq+jgaaVR6Qt41pI1lqzrSQ3pkd2LGd53Ge
IvjxyUPDglVU0NzacafhYEaF1F8t07qgcdpiaosnUTc3FnPGyjexveA62fWk/5gtAywv7QmnM/vr
bAcXGPvloy0k7pWaciHxxGnspis5MJJg3u6uo/ePUpF087BqdUiow3rqU+s0jxueNamNqDfNr50w
X5xN1M+omyIKGMlnz8CN4+X9zIUpQc5M1aekAo82LcPnRsv8HRMB+5Tn67O2BM1DADEVQZnlx/Bd
GyTVdbJn+ZwcGTRhbqZIkJHsYu/BbqG7sx7RUDTuvIaTGgbdN72hRAxG1J6452+sJali5VBXT+p2
IbIQjEjHRL9O3IvpjhaIRpcFnZsEYAaPicZl7zzMGngovSJ48GY3jfMtDHduAHzZGsdyp74L6sU8
EJxUxkIncq8ertkaXBy3qU75xvLOSEgMC9SAwLbyJS7GtDizdmuUBEPwYeXataL6VisWO8eovyJM
u3RV0V/Lhn7A6L0OLaTXGkdFzwz4JKR1NmrmOQbscBZv/9otkGeRWZLa7RfXksHO7ZhWPl3bqQmt
Sd2MJFwc0rJnDk6/1AxVsHqXDl19I7P2jP2sxNDdrnuzIkpP9rU4pspcjsmYPjFOAE010PimANkT
3DbgVCm0BzTzJ6WN1Rs8BHSSBU7oRbP4fesk6jNGhy1RqoM+Pg0dEBY/lXcC+tgzokDG0uWagmPd
5HQC61kxIX7tbPk6SzUfgTa75wDs+q6RC3YFZ3SgOCRHs8m/2RCmvzd4ywh6doLzXK7f9N70zwHw
dpEVn7vOpvXjtZ9BgF83yRiplq528qpJxKAJZVSV7TMyl49kc7+s7LFxXVlfIRjUYQtaNpwZSssM
CZdfICGYZYfSPT9nsjN38IquIscM55d8TIOGxcJ277xlHsOt22Da45M/q3uuUB6NbnWcR3WUigFL
5rgXC4Vu6CTdlnkrYzrM98WIBhNhTwD7WP+iL2u/W23/ZVHGDwZ8iqCh5gRdC0nzaB/NEgly4LgH
zrxanKu+Y/zkkp7umO5hmsSVjD/GHChejwEs8V2bM3m09O5bK2mPDwMTaqr7O2nbV1rSXVi3EHm7
Fi4jaRE73J/fHK/gJTw7O63uhkZq28dyxAeLRkdEhtIvdTUeSpGpXdbPBXY/o/4uRG0eBr5ldIs3
ZbI408m7aViqt0DlnsqMpnrnc1JXsr0zZ5t3suZ4V8z2pev0lyXwrtBdMS41Fm/EnKPE0frQss1n
w8nvVcuChib2wJz5C9xyrGVOcWmteQknq0PXoPKLMQ8Y69xS9CwYMwud2bh32vJ7arNyckeLstJq
uXuYW1cdtNsht+jqYmbeLWCwEbw4HAam0Q7ZkONl5Ymy9MEQ2fw3jHvLjVzal6wTT6uHMKErtGc5
ik+NnR25is5Od/jDIq5zW79NjjgFHadaD8gYx6y5jBYEFNwjwYz4UlUhrTOGGYMWO137RAGM0pvW
jia7B9CujKba/lJ06a2lbykZY39MAM7vMl1dk8S4BKZ/6wfyEVREu+ul82oj6gl7eA2ck6pPte7Q
XRX3xZq9eDbzojYf93aznOZEfLX9+aUo9IMbbHhwq3qDpFO86rYLC27U9xkX5oaxgKSNVzWYEdCp
p0NxM2+xqgatRT5xuzjpjv3ezegviYDbW0N9zZXH645vDgWqLEqOFxWe57SEEtxhgdNMm74ZXaTZ
OTCnvnehfS1KIl5BVk3R83UEs7xoaNpl0Tb7SQQjf6UhS9r809hmr122frC47YvdiCJiIABZD3xg
SX4OXTH/oRTjk8edGxgMdyfPGPGqDUdDFffuTEWJwYEk2lnbE/5X4M+j3h85zGMvyK+MjnNOQ6tF
xeJfFxuCtYszYs+IMq4Gt3yDLYy/0hJNNLEF2QszPUHmGVrMqosXzed2qouvIpU3qOXGQyXyfWsi
QKhqqP243q+di2NFSOeOtsHj5DtvXYB4TmAiZ3VFQx1EK94pAWnt2GyE+yKgrwBZgNLZDY6NKCke
7b7/4sz9u8gC58AZa2VXnDWAutBsOKOYiRlBtxnOpPs4kWnNOHF7/epXBp30xDEYWyb3iyNuFn28
YbZ1C5CmO0M3qTiTzf4jiKGXaeYgZiFGJbm2ZCBmHZBmnxHRFTtAz2rXGBT0ifJ2Oimvd9k6Bqjh
3C2ea+HRwctWSZvEvpoeoK2Zu8FD9+SIbsB73pzLYHrF9/vcSA6sQVfdEBuToz8un+3FTrgh6qPg
iBypIsF2w+R+NafbVO/uWvwgbWJddMKlokzkAhXc+D7A8d1lSjxltX4QNgO/FZyg2XTjabLXc1dK
aqiMoeuY4CbcGG/RClcYTpkFNtykYjfzIZyWjva4KaIRHslO80vgQC0nGXR9FlplENE0ZfRAHmcN
cQeyi4cthSoWjGxuye18Wjo8yjt6AMcUJDDnaLzD+mo6ceLPr5oGN72cvwY55G5TJvO93tExw8rG
rmZd0yCzd4us9UeJfxNYrplr52WGKNwjOTChun+bK0O79YZWhEoPYmNKLlvuEp3Penk0kpX+daAu
TQ8vD+IJcGipB5esERYxGlobYhq6l4VOXwzLbcivq2H9Vc8y0bhhhEIsnbTGXuu1kHlbe4/bOIM6
6brRIr2RutNHUCczrX1Fnyqf3aSR10XgzsCp3cRtX6v5JnERLhhGqbBoSX8GcevN6cUf8CRbbwFT
w32jCjoxFPe+Z0WuWd8XFaPiSu+8Gy3j8c6ZEec+Bbhu9AZyyRKjU1U5HLmH4tFJaCB3lf1VFP5y
HFc/OVL/ReA23uo5eQey6Z46x3lZt0gT9FDdDhfH97LCppL1q7Er3enzWqK7WDP3CtZ5iQxsJqkL
FMPVUkSbijFypgbib0r3M63KKe6C4TK2Uu50hglxvbh035GXR/oCttvO6nfGRCXZzi2acM9mwF7w
jNfFeXAba68yc49aqI76Xv5YnYmZwPZ+ST26Lu4Yt4FaLq3UjnVDftrc0PUr1jQ/rk5z9Yn3S6ug
j1knN3i8sSgm3UeH2IZqqh/BOlQfDHg+O6hxYhBfF51rTUB2eioswvuk+W5U1XTXNwj3sXLSh8SO
SZwpLLfC2WR19vKVgJTHTkP9iaSgD8fGaEJbMN4p6tG5qahdeJaU53ZeLxC9ryzth7VuskdzsoJD
uvmzUDGODH81MX6r7aTCOmTeO1le3DoOmQTsCsgraWc82o38vnCipgNYdrKJMGOZw6GYG6D5rrsx
yIzBMKuDM+ZVHfOim7dmFD0HXSvLL5o+6BFoFVhoW+86MyTn1rI9dmYLQANyuJO4Tbx2Pdo5wcRj
cK1r1zKrYts5jbW3bzPKcDo9656mHeE/Y+5Ue4tMmdagrzIaHHA9joWR0gAmVBMf3vhp1NxvFYHn
O4aTHdSi4MXsJPdT8KTRNxfpC12Ie5DZ4m5B3xqpJeiO7PSY9gP7OCM4QwoFJ8rM7GZgW9/A5OZK
MVgYQOtWjfSUtTsNGObntPrsJMGBJnjGeF3c1o6NFyzHuulpw6laEYcFyYzOejr0TfDcW5xWytXk
/hxfg6m+BU9Sxi6HJdoWi0rCRTregAop/ZRk49tIqkfl0/icK8gjxhq80BJ7mkgN9fBYRLTeaNsG
8VzXhyGjqEzllyobdQZctR0nEzfegHSvsP0l7JLmFY1IDEb6BLH/Vo36+2yZj/1s3LQEYdFogD0a
LACuhTVik8wPhK5EEy5S1fYEIuFrE5Xknh4QN/KOfyBYvdOLTB4ggj+U02SGxIQir4SGxEsKVp91
xAl0SXo0YQ6+EaiM41erwkSUEYxjzdBqOlBj3kz7qR2vVvalsrospENz1uog9jUR8c4+MWl+TuTH
RHKJxskp06rQ7t/TYuDZBVBki/05Np79NnF7N17HuA3TDA/pS0r7VJryzLHySHDSF2Nd40aucYuh
TMqBcav/qMj/xFIz3Jaujqgyu5/pD3DXnDi4HAh0+uJhFtpBzq9PYvaOg2MgjpxJUrRPlZdlhyDz
nkCW4B41m8uQLPW+owXOGXJFhZEXHyJJf7RO9YNO6jVx7Huq8k9lLi4G/C3MhdZrqgsknWQAId6y
qd1XDY2KVxrTDdQ8xLMOJZ9tTi+A2x+owjb2gLHnyHEJwLnaXZuxjpvG3UO88bkw9H0xBq33pp2r
W2NYaLJV4/i5M12OBUp1j07aJpAYWIwQ3XNij3AHlm3PTH4gUSS32goLu2bQXPD7qNY8JWKhDe4P
SQo4xnpgBuXaQUUgPQVyo15NJ/zsIbueFZv0ic18xR5WGajTGPT2CjnCpHttZFXFCE7IQDpZZrBc
3FbfIFtvJDdtoSveewKU7ampaZPuVAY0xRLORNvJ8FQ8rk6MXJ9ft2it0M3W09CPE7ek40E5Qwwz
h0RrcEyc2vFg2foX2qU9qzE7QsBZ7lfPYotocd1Q2b2D7grufat9W23GOHqS3w0ZtnaeoxJFmF/s
9UHFaWbrj3lq4h1f3JsVgQH6h3hh3DPYIBqstm+f8o6MkzSrWHn2hOUO+bHVat/JjsH86SaM6CXq
sBkWwF3WGi4FSXBAmnzQ53WMPRM6CaXce8+R6W5M7WfiAR8Sj1KuX99pZToxDngtXu3M4zcGYFJv
hyDLS78rpOSRJr30tGTmvVukr96CRz5on2TrnKdWhaXTbNukXuFszELFDr3mpsXk1BFIxlV5rvqW
wYZa9vMsaQXQmD1YhdK+FSs7eFBDlGk7y6dl2Wk56jUX8xfSZbp9vnywxcLLA264TATYCF2D7LBk
N/gNQGIgQ9YaRK1F4oIbGTB1NBwHQzBLbxq5b6vb3uuLN4WzyWyvUkCFetcB4jAbXCgv9lbGrnYR
SCKYyj5yTM4Ya/BAaRANWgrSKrOeKhEwE5rJINDqT2kt37uyomBrGAh6N9Vqw7aATGKUrFd7uKpG
maQ/eJgHiIsQZLqFtN5Jwyncnqw2BpxUopeixVhhpYsXmn7VxLrdn1eQKNla740hmePBxM7Yrhte
vlOnhdihmM/8XCxdd+obWuRFot31Y3HWbOtTVaPNlFqg73OZXldLjbfaUnzu8+GlmbzlNEg/oSNB
RmCmnM22OjySWbAPRNaERI/MMPNLVglpbH1bejj9aGdkpV2Ruo7KQI3dRTfUG9pubjN+TAMxAOaK
b4g+nGwy5uqk8C7FoO1bVbs7lKKYMH1PbdaWNyQ05AHk4loIYz+VboKWx56/60r7tEg4ILkCEGYY
CntvwlyNA1VGAlTfYxT1i7fZ1j8ypmxPOGUxEdSSDbk0cTMvaEKWmeq+5vpS3FycAjWxVWnkUJXr
Nc9w+Zno74ddKR2eNAytwx65fJiBWtq2uJepz26c1QsRHVJ5N/6rrCDRtD0H1jIomZ13PBU7ehjE
ImF8puF5glZioq/qzq62uqcl13Bh6NUz596HsnKrKA8E8UALkiOvdjQjRFFEtHivaqysuiThiNZv
q6OY0wybL1REPe0yfqf0wme/Bvu89RARJwgm68+GaBHRTZ2xLBDSvJTOKpw55yKyrdOlq1JFFvJy
rDhl1Zv3WFKd8nZxgXPF9TpTSGkp+XRtB37yeSa6Zo3nEt/Hmel+QCCoUw9hPuqBxXKxmImXeI9w
aSq1fPVMDIbx0BitG0N3EXnsTGPBfbC4iqlp2pT3Y6lVH6OiotG6lk27G/ihN7njLTL2KBc3e0vJ
UpQBxQVHqKL4cPO5qF/rmfWN0QEtUTQYuVIflZA86g0UYEemoWv/qafVKoZGvNIY5bqnatj+Px1Q
V9YW3Ah6zw7VEv5IzTrOcJrhbAn9u60skwlO0eY8cFUTkQkIVGLO/LE/MxRCVmSkS/CZ8ETe1+xC
9qLpJfRvnTEAv53McfTfQTVqr9mU6Dm5TWXG2wLMd1xTMmkfx8loCAFbq/LWMkZvCY0C+gHphsly
q6tA2ATc0+Q4uFNKcjvyW4wXqK+QaPgck8rQ6LHMPMG7IhQn8VS/H1VG7gzPTIgO7apPyb7s3cW7
gvELgku56r76TK2Xw7tCxNmEiQDCvZsCf9LeCpm3+m52V86toJddnUZDRgOO+HSOEf0q+O1y5Oyx
jU6sRKHRJtRkvbUeyB9CP8/U0ni2vSTAT88KAja2AWkwKEuV37aup2WnQE0SrRCeu+o7/ZhsPmT0
ZVAVFa6isM0m1Vp0Yst6TM54y0GOzmLqGLbiVqqepOa6lFTMieeHpiLh58wkFnKZ6GAxnFM7yWG0
eZjS6Isw7EjagqZI2VuaHpLJzMkJ++34Tgernii0/FaHze1Ry+t6WdCz1ktTfzTcxXkb0n5aYqtT
CBQsWQSblk8TNeK5YtqDpesZhmbSQD3RGSZkEYSaZ11JWGtsYkvCiU61DRZ6ezTRpECzlua9gXx8
fHQFqW9HmeZ8MsW4sBhV6zfejSdSNCFIbiF8EebEsX9ulzHSULzhZi5Fod3nNRX7TWl6Lj+r95ZL
o9ereXI0t/HuVlfw+GBDR6MaGM04HcsVI3tIegaNVS0biQLNm4SNA9lg9mSXKy0Y8qLaF7BOmcO4
TAAQ6/TWvxToeb5rS6t4Yjppc2SoMN0gj78tTIaP4MA0VCajNg4PVVtJ2GRz3TJLdJbhZdUa+w4c
LSDeQvfb/DCkEqe/QU4ofVKoPe2+krVg/LmNK/0551Eo6DiDRYBBF/lZTZyP56RFPnIfGtU3xCHG
N+AQ5KxZ40/pJdWUFtnW4EBbdEa939uIidtbsyzyGVcL5zU08VyZa8U2trUf2x9WLYG81bnPJjnp
M7K0AuWsdQKDZX7SHCwDu3z1MFNk08wZNZU+KZsoSDmrFyZZY9FYDLjtWz/HQqBcbX503Oy5zGdU
sGD3tGUCnDWZCErcavqR8rrlXU2nhDZbJjip9HYzJqcqY0yFDdJ+lrQ4CBOSJaIGs120FRdCDjOD
9mX27s2d7+7qIg92qjb8r1Up2utMSM/VAcPFo8wsmMbRu6K3NKfLi4fBvAkDWQ4m7CXeDggzS5yc
YvI5ZBf28N6YJqLyflbCvB2R9R1tUeGIWV0wTJwDquFMsVAyiZE6G6c+p+VZZX05UaRZiLUolzUZ
IoRn7mpjWseQgEtcx+8Z8Oc/Ze0kTBL+SEjvwZcQPGZwF6jWl2RWEc2o7g4TMdsjI5WXgQSFHB2x
dGPZgBM45gv4UyA4M3q/2h+0Z9jiyIALy7KOCWmlNwPN3muj4zWCQVp5oYH4ADIaVKJnkwDOkTer
gzgzNHGSybQ8qawxroRk0CiHh4wgt8f0H/kib9NTYxC1g5SyI4F17GivHYD1s6t1VTreI8Jq3hDW
sn3QTCLoIVhtqkoLKvwQrVPK3sjJKWlpVCzWBzYPK4usPrfDIS+NMSoSiIGRlaKbVjDlbmjx1P2+
1d3mpod8QxhZsDSnynDHN3f00akbjsEzqJ9pKjdNw8O28fmc5sadvvSEYVWQaiq/4fzhONPOloa8
zYDmfUPSRL3fag39CjtLATdofJvNDoGtZNaJdKoDEWS7DpnIjwqNcRjkeLihtBhYYv0i9224FvQy
Y7aWud/nNT6t3YKRsdgJFYxuTJyoVpx1vyKixmA17MpMal8BCo2fkQ0h2/Wn+Yqn2PcjanvxyqhQ
LPFkSJSdZIHyKJ78FK2Kctm/DX22k6iVjf9Dly3xrAHeLMre9m4IJA9Ny1gG+JtF5X8em7l9Xh1X
3eYeJuGeCMY0xILAvVSZAptonkr3SdYu4k7Efvjl7MX/mqy5/Yaajq+tTaqHq88JK4t0NnUmLuCe
H4O+bRAhSE88J5m8gcgpibXTyKIL5TA/18OSvQWy69GPQmJGYQJ83fjigTJ9mDVd/+YI1AZiVNU3
MOMd9EgHf7RGDCJDlLWl3yNU9cjUBGGdrrXwyMYJGDiRV+NJqt79kbctRdSiU5EM1WTudXMWr8hQ
Mww/TgafZ1qR5FT6qFsROFXnSZHwqh1tRix39F3G2Jzajt/IyqZHTrjPAyFhbFY2lLnd4CzF8waX
/1Cj+KoIUInhv1Qr6rBHiv30avIkevCZF5aXwusRgs8EzezcLMD62sNi6piIoixJitjyuuzaZY26
sZomiOgkFh6uTG24W3OhkJZnRvaekxyFXsSWzQuZkRwpVzQ9ISO+Esvt6PNMMdaePELD/86vnT7Y
VoKwaEgb7cZppf7SKy9/b1CaaDT/iBLdj4yDGe95zmCjKmvUKfdpl1MJaPk+g5s6oxwkN5LUF5vH
mWltLljRL7QRSSnp7woOE328onmeD4KGBgvqpzshn30Hpxbu051tVMbVdFfuSyo97ntjXmoXMShU
EcsXjBoWGaTmuXYmWiipKYt7IxUF3Xwd1/Cf3zjmAVNbrBddhIxivYxBG3xR+WC86yvmr4iOXPvo
zQ1TF1k2CO8Y+/bgKHU2jZzAbLbR2uI+RhmYHazEQmcjPdT7suh4+jQ8nhEbOXyZvi0ou84XtABd
l5yGziTDUYI32DmYRh+SjjNMmsxU25lMFT+d9gBm3IGAcvolpfmtR00TkfXnXPTOZdsdbRK3dhm9
sHPdaejcBqRa7/MyWnI/KEfACsIg8MGpIrkFuLJGXj4vewCJZVQASwipGZgBguHic5z1EiBRpc1c
SwNMKDrXXiz7KjBHuZPYYOsYB6T4NtUc2CNmCeLVQlrm7ReElSoOcthSqJJNyJ6p4b5OrGT2MkN0
E+ZYj+DR1XfN8am0/IDZnVX3aEc7o4uCSR/N78PPizUMKwl/NFDEKyvYGRA8LagFPTHM9FsTbFf1
aigenhTPbk/sCCUGV2Qw6GfxRz+5RRiuRfrk52EdBPO11/OlKHaIoLEc8N5w9pfVlodRFWkdvLh+
mh4wdttPJjls0axm5zVzLSpLGEsV+b8c5N5sY66xENo+kiV3yB4yOa93SKvMh2l10z7Sh3qTp+PT
zB9cNLF07R29s+NAS6mP+iXLHjxFQNYZtu66Vx19DXh04jWDEQiJoX+BGM2E0O/K78ZKcmyAf/cb
TV33djUg+cHDl0S8agvxPXvlYortsLCLfQ3GgPaYPnK7kCnEAlpJB6ClBF1W3zVrox6NaunPSAtz
8qaCdwPGhoLuSghAnI7wLV4bs1zg8CWQZCJRlTxIyn4wbYSSmdbHfz7+p1whrMb8yNoiSFtFrb3M
11VlZIOCKeQOH2mvjBeIfzjLiZ7hOOn9dLYF27PmtpaatOBRJxKQfp3RWf75A2h+syKARi1oDYpG
zle3S6m5rGA7trkKJuN5Mhv+C2m1rPyyDLgvsaobxKK6TQbkEkGW/q3c7hUk9ZgJHV1f9oO7Fuat
S05LeTss/pzsV4IPLo4aoHY6YuQClUnHD8FgyRNqGhby96xedEEMq8NBj7EqjsXmMI3lsc1mvv7P
XSA1tMQ9+5j3CVPxyw53fm+XOCt/7mB4CjyyajkF5H6YDBNSOaLvyEB2RG7yYuhiUcI0DS/pek65
bsnZo0msNUF9ja0fEW8inkeowLCEEoVmWnlenZKDxIiuTsdz6FaLHeKzpaEf+j8rQpDjlf5CykDZ
XugMWNUVYVpAkINCihjiRDUBHIKhCY5BRjzLwXA3IeTEQgXFXrN5LSvr4qST/vCqVXknSRmnOb6D
fsQBXUeg+RH0PFA3CKUJi2McXC9UA5XUbukSchPrjEMV+QM5n+Sit6K+aUFKF0cleO1dr5V1Fmla
03/iHnLpZZI3ncazmBUNqaRHfmK5dJBC0w7Sp0ECmQwD0q7PbV7n+CBcqeNozkusG51pLpuu2seu
u640SmCx5bi+dygCzeHFGVvUudRFTIpU5yKRwt7PnVN4o3j98zPs6b1L4gfTcsuLKHUHOCR1dshh
NXhnMjlaBxpADIN1S8qrmQNIYlfxB5ACma6jXlEzLiCRJQ7DKytwUErjFH/gwJB4BxdKMk6Eqare
LSCTGMSyZalCc13osjrToD8TR2t3TzOynOTMsZ7bz+5nRi+oocpXaQXc8jltlzqqvDI58fCazHsE
FgmsPDeDhUFPUciI8hrHfKDmOjjK2bC+UOb7b2WXxAUxNPvRcJ5ApWOAybVDMgXpa5qbwFgbcTdO
No4OizMPPQhAs1X6mBaMrrGUDUiUhh9mH3zGpMdu6Dg8qfeDPn/615MgnpuK//2PDRH13rRLn6fZ
8DOk4D/+dpu/9/jWfgx/+1WHj+buK+PHX7/on36y/J8//zn9aLZ0hn/6S1wPAHIf1Ee/PH5IJf58
F//4yv/uP/7bx8+f8ry0H3/89t6oeth+Woru86/kJ3aXvxgZt3fyj+/bfoE/frvJP96z4aOWw0f+
n7/vT2IUoQ+WSZVB0BTQIMvfjI8Ts9c/fgt+tz2PeQSMbNYxkQ1/iYrwfjc9y7F1m1A20zW2KFjZ
qCH74zfb+13fPJk+Wjvd5eTp/StREc4v9k7dcMnI0ekx+bwOztJfbJfIugNX7zuXh3WFmsJd5GUd
7Hvg6GU0JYNiExLWHaYAlKj2xqqfVy+y8AZRxyv32aPJGMGMU7AQwPaXjDDNIf2G3/rNr5gpmEiR
QyhP94FbTlGZtBBAS1ruZJPnZf+JiXuAYNs3T2Xrgf7H34LYoC/QWVtOgLMfdTspFVXzI3NA6nBc
lxEAD+J30XW/aFWzzTpN79QSPYhs1eF8nvr13veFfb90SF79keNpoWdXtjLiCrChkZKOPsuyCnog
dZ3tA4LDDklXeI8Y0ezo/6+b/8668YCF/b9Ja//7f9Fb+r9w1rbv+ke+iv+7SXfB1HXXwW7PAvj3
RWMav3uslg1vpm9WdBt79j/yVRyWmu+giSOp6JdF43i/4122+CdiYQNf/9cWzZbh8le+gK57JsoZ
Xp/jE9GowYZG+4sPezVbc+hzonwYT5oX5rdvbepKWAirczOsS3DOmdBe8NMHB6Ym3sHqlwoHoCfw
3WarF0QODb8zaMLi5S/X8fpnNty/1aq6Nnk9yD9++8Ugvr0xn+2ENxYAXjX9X96Yh8uqmASgBcR2
3aUeNrkWsBDeaNknoaNxRvj7F/zPV8LiRdlC4NcxDN22y79eCRvyTE7KkRl5bUJ5Cjr4TFd3eP37
V/nFcq+TUmh6ur7tekwjsN//86usHU69HJsUkXezdZiTFWSL6HIdBaRlvhRMAj4lcF1DR2/V09+/
9K+xyLy2S+OWpE/LtLff9JffMPGtbmyQKcUWmRJf2IrEWaII37Ytqz4g+Jv2gYtoXpP+lp6dKfNQ
MUYguEq6m3/X//xfvKFfd+ztDW1piBsBglhs85cd22s3nEaSJlEyW9re4VM5dkYjN2wrmss2WLPH
Yp7u807JC+zZcpcthAG47ogsYJv7OUbwoCloLFFvbeSR/+LtbZ/FX0ILf14v8BS+FbBIDPPn9fzL
2vBXz1+ZuqBiSWkikDliRXph91/RvM9HbymNT3alNfnOzRudowmO56B32IE5FyB2glb59+/n1xXB
1XIMgBlACgNKTOOXq+Wu7rxkss9i5/9Qd2bbcSLhln4iegEBAdz0RY7KVGoeLPmGZUk2MwRzwBud
5+gX6w/XWevYko91qu961U1V2RKZEMTw/3t/O6WWSpQ8NhTVxD4GetN44vQ+fYKH+DA5LFcEOCFp
eQY/l9TfB6sN+zdN4jrZ2qSpUR0ZxGbuE1KKQU+adw05h2iKgWjR6xh/UGSg95q23eWk3AxUMQxF
A/zUgzkCwf37rXhHWFieDEOZlBEbKIoJ0uH3D6ZbvI12LpNt6Envplnazo1pDxuHqsVZmeBapwwV
fHL/308QHOkEL63LrMT7w4T5+0Upcok+CJN0CxMj2vuiHfazm1ef3PQ/XMVZ5j3LJcKWrdYyCn4Z
dOCemgDcbUbTs+WGSuS2a9KPi9t/eQfhfTLDenA+gwAYynKHf71MwjQB0E1uMjnlWGliuMhwhCD1
IQrc85TlPjUKef33q/7MqfztleKyrHd8NYBNyGvefTtidwK3JnZiU0H2B+MHGuoHdY243FVTTQIO
Bd4lqz53zc2Iwb+B81YVML1mfHcA6w1M1wZr44DLrenuMozlEG3F6K39qUoRMLkLl7txJnXbeKVX
rzxn1rdp6kYnhpK4SsfUuqld0bpb1Xk0JXHDtyfACRYmGQQGKF2hcF/Efljpfc+csG9NzieX3EaX
bjDBeVvMampXGzZA3kbbYAOioKVqJWOre4yVlhi1i7EE4G/jTAqxI6y0F8BCzpwYw0GWZBWdnN7L
7yDC5ybE0DqyN4TwqOGQ24Msb/RQRmdKVrm/p24N8JGdaP61g5cHbUNM+SMRw0lI/5Ie2cZKOYFi
UOuQhgkSXV4MO22QnBRgm+h2HkBWhXeLsfIxd1JvnRRN+VkI8od38ecjdUhB5u2gn7CseL+MpLxN
8eCCi914dmFs8GGGe7K15VbWfUGaRD5cxgTzbv8+kD6sHMtFbUfCR+J3IR/4/aJjCAeFNgjCazh5
2xmmwLYuldrYwBL+7VzDBGgy//EN+cd+D8lpOauzdeKoTdUKp8XUmLswjomdE8o5Ms6nHQ3jfP33
7/eHmwqPR0h83hCSyLL+/fuBXB9CPWeS5keA3G7S5FZ4aLqskNIA+rc1hZTPuEh/uKfS4txkS3aC
ViDeTar4VWIjwiS4IVnK2YEGk2vkWeVO1JF39vev92Eps5i9BVsQKbgiG6Hfvx67t572TMWYQQW8
GXDLn9H7It0lHd3LXDftJ9dbNtm/L+UW8CyPwi7XY1/9/myYe25d9VnsbQrZjTsjbKc3HHv6JYnn
5L7PCvvJoQI27s2qsSBfN/V8a4aeVnszc4lomOmfo4/IsCXzfpnXdWSRCOuU7XRoS4MQq7/fnj88
CZ+5MViOxtyl9zyosA3UaACo35R1GZz6HoYcVWfUN6rV/w+XYj/qB9CfmJXFuwl5GIY2qMsIg2oM
73L0jQQYoeHTfbH0Jw/hT8/AgxrNKQgQA9LC3x86AjxARAO28XZ2Q4j+2EdnVnrOym2CBafL03Pc
AcMnV/3DvQT2RFEiMB2JSX9Zb3+ZnqogSHRscNLHhV9usxigZmMTVNBH2t7//bF9HNWcIIQH+jqg
jO6/z/eOqSfkUzvITYlvYJM6ITyBuYcfki5eWnB8F3+/3setAog5x4Nebbksp+a7STCMCQULZCE3
lazdHVqb7hSwwn4yQv70rYSQDldidpe2//sNrHFPqMBpIebLKVgbSJ/2tMz7Sww6aNqz+jNKF7/y
w8vK3CIl0x/Pi4LTuzGZZ3RMcvQEm04OOF8QXSD5Ki20UCgMNYIowEExyRoTnk0QNTN+8pF6O0QD
C9kzSVbprRf6NApaiuL5RktJOTAZ0nJDHzLM1mNOFBSlfrYRQ90J4ta6+Z6tOx74cIJ1mITVtI8T
Mf5oETFdoePK7V1Nj3jEboR8aEcKeQ9cGeUKJd6sTi41cqavOjXZthiew5lXNTRA0Wvlz8D5NeQg
M8IShKy7/x5XFcSpQUU5PWxhjy8hjfl4HYCKJcZoTutzDmnmq9MoDLs8+uJhkSI/ZDztHzTJw8vQ
1liYh4E2y8pvOrNeLNollofag8SPtMDBJ4B84sWFPBQeAy93l5sYTteukSyxDjLPwx0SCTDJE+2t
S8doQKKkRu/hQ8lm6k9Gl3jnos9wpxAIqL/b9PM470ey+CZVVxdb0M/2PUW44UtOQB/wajQo0anP
Bc6hYJqIQB4a8v5a5eNRrTEFoIUYsX+jhSrVroNDgh6nQvgC36vG2W7F2O33iUaCtxu06MSKD8WE
BNW8eCVYxLhVWZCmm6oO+SBYj7iFPR1aZwemhv/DltB9LZoQSJo9IDicsiTCf04I2i1SJ/QUdj2q
q0bi6WHr1nWYwhLaRAmJSAiFCLqcF+wJaGwgxjT6EjphAK4cC+9TCl4MzxwGS3zKojS9Uz7rsD/0
0u8e8qqAuxT3EmMFZszyiPpVLPnHfnAbiLIO9jWwSUSoeYmoDi3FtFYBQhqs1S0itQSv+zlPUFtr
dp+otCdUepgvI8Mbl2fLX/SUBY0lDUUPf6PqeuAujXefmqWhNgAsfP9iRIZ7MNwyfrMrO8j2aSVA
Yncj+TJZWpeHRJTwWwdhRjeDnO17LgT8VCNefBxB7t0yrnGLhaTwfa+xVPX7DLUVzPuCRW7l+mF9
JZvEy7d/n7zehasTOMBLHpiW71NCgMK4/Pkv83KiSQC1LJRtdWxi64OJu2EJti9oZYzwestihQN0
3HjhCGsZH/zfr/7zsPz7QUSQfeb7FpW5gPPtuyBwCL51bRe4YxUo7HJlFTNpUbk9Y/6zUN90rtr1
joo2rTSgwrdgUQOn8hCrVuh83H48KbR2n+w0Py5VvM6SYy27FHZi7rulqjMKFJKIdza1z+nCcazs
miiBgBZRkN988v3/sHaw7Vq+fEDEu/d+iwGVUPSO14nNEMLi6x3oXWVXdzt7aPQdPLL2W+ziiBnS
wQFclBhbDiAVzTwP6x2IAXwnExOV75S7v3+wj8PCcSmGLsdfky2QvawNvw4L0IGtlZYe6bxVdzJ7
nGm055SxqxbYSExrFLF+CL21zq210Q3jJ8PyY5GM8AqGJjsvTuE+hcffP8CcKjNx41Fi6RyiS5Uw
9VMQVEtqEJWeUIK6xxAGLhHFmJd03gHFKlohlLftVzJni6e/3w/hLiPxt5FK6djzqUryylANfn9S
t2CSwswREXuJoT86cT67OzSVdD9rEaqE9vOUkMjk9f0liRMcTNBtFcAj2FsdI0bz2wCIgWkDvshB
ZxYdQqA/YJ4E6ZLmtm7Yaa5J3mvUgcMzs16JBesYKT9A5mJBBKIbK9zHrDfNMxQ4i3EJfVKwKlqr
OSO1NlLA/KocIwoydjh9NtMl7lJXgl+ijYtccrJa4rRsQawDYLHL3LbjdkXTGSYSWDGzXVNFk6/V
1DosMRZqKWSMOXxDz23Gh8qpsfi0hsJhppwxOlg8hydBt72D6BBVLUmVhT/xl5O2eK2jCi8V6REm
aT2TzlnhEsO3SDnytJVXcIcSUPCuUO2DnMe5wyUm6queGVjQLZdWtHPSyZw3yC6bewiSqMl7Gy/q
2ejbxrzpXJPwIEJWrwdmF4JXtSfwAsUmku8+EpDtHV/uidKg9BWrFuctYhhHAE7r0FNomrHuWvR1
d62rzn0jHLk09qyQefG9GCazu0chaoqHOYhd+6wG6lQshO3U3GIn8fojS3h7mFFJXOpWyeFUI5rF
vyTCGY99rivnkI5AJkja6rJk57lDY93Ymd8vzEOBpqjxTZL6KD4na7dXAIQrJK9XCYx9WmZdOt6b
kUZ7i2wLTHyfRrLeTAQUwV5LFPoY7D+mvWuE2b7GZB/esGRHrx6DKFlBynFf2P5KgQARBgi+VkM9
EW/LkglAq33mZNlTxkqbEN98BYLz4E9jgluwJcxt4xQZNYOAgLZVkrUGSXN13N23qE0YpRrRdzdV
frsdIQ/dV/WIQaptcsh+SVIRmOkJ/I9mG5JP2xkaX8aMeICYsxZJxip2Bu8KgKcPANrFFbZqMMgh
ArW79pH9Q2vikgsif1U15KNRk6ccuiNIpXjoBFEwuAJHl40eSB4cdUEVnylH9eMaSwbiuATeAslp
ECMbgHWxe0rnBvehmRDJdgrK5ToIUEBHaQdcxCAcPP4oV0I4hl0SI+tbcpAZhFqddBuaD7FVMgAp
mBsvckw9D41l0XoQqls3OyN3PX6KXHI/jCIgvTMJAxAvngXVecar+4weYjJWHVGkCBky2gp4mRs2
iJ1OEiyOygfKiTwQfl40lfrrCCeT6gwiiKfZmG2UwgEjDcaoAwSx0cseJ8KGBDwmQQwCMnwDpBon
GwZh86FvkVyvEwbVUc9O+h2OngEnxiRMROXJ8IL1okEF7eXmcwYs+X7QyWL4NYBjFp0YBUpou7jr
IOl1m1EO+XOW+vIJVFp/j6Ys+zEOINEa7OhkGLZIOVDxkVdOgkv0kneeZ6x6swckkWado8GoxXa0
4j3ri+1UjhUOvBrBxIpaHPQpjtiAxn0JlB3j3ITTdPQ0aY5Ly2lL2FWWbcjItFAL97l1lbO9ztc1
oY3FnlRU8XUo4sxb55D7j/4wKl4LdOP2AezOUG6JagZdBsXWf21RlIxbQgcyfY6ByiFOgjPmdajr
8UkXpXSQ+JX+Q9ZH7rGta0tsyMvRwDjjObqwcJmgM8ngAZEtOELkVmML0tDKCq8mhmjCYMLC0sCD
rUa7PES5NpOD6j0sbxlBFyQnNKD/QOggWERs6KMGl9FM4KolwxulqurRIhFQgvpyknlro6N7Eyjs
2etESP4HZsloSxEALX7Hje3XyP9IfzdQmjyOnRGQ48Fb2aBPo9QJaciJH83QFjlLSlOCncJEsAfe
UNWIUTIaWZFfZdmV53Sl3BCipqf9HATRDzHVmTwbK+xTPOkG66ktCpzo8ciG241yEMg4XZMMPIUV
PPWcFtBWE7+OqCSlSJAXKUE7AYLfhwFOO9nCPYCtxJoxVArDy750ZlTf1GiDUUqCJTzVUwLYQoWz
Q8BO72hwzI4TJxvT6RCVYXKBJ9b4lX6JpE1D3WYH/RRa9fwCIiMczuKqZBXtluQkEmXa/qRJK6Hl
5AE1XpETNXnbkI7D6AEYWyHQYZ+Gf856KppONWTGEle2Me1iCBFtJyMUyxxCJdZk2gj/1AoXDQlK
kOt/9gKISH5Vq7z7z//9P5Or/P8Wcxawa/3ve++X/+c/iu9/ar4vP/ZP891y/xcFGfa4vqC+T52Y
UsI/ihXCyqRL95GgM9D6FhWi/2q+80NL8YG11glo+5nsUf9LsWJ7rgexga6lxc+7/0ax8r4gxtkD
+CcRK2z6aQgvoplf97qzFxZKgAICfBtGHmpdiZgabUpoEhXlaJfIJBirr8g+20+OP8sm9tc9JVfm
rtA6o6e6VHvf7bK9sc1SI4qBv7QFykkPbdlLLSFnbSOh0FYGowwgFUPy+o60DRrOL8/pPwfsr719
ayn1/X59QT/RFYLYDQ6B4l0psHNaxRYmxVPieWjOZoTXMGhkW+2XsswD2sP8u4ND2t4YmIjWCeCv
at8hxPuXFTs6ehJlEhGHpLOh8nt3H9QIMHMwWnyuRegM9344IZTLkB5cdMLmPlCi/izz4P0hj0t6
S00LRaErGJHvzheDWeU1engiG5bABVOwrDuiH3GYLILnv9/njwOMa9GwpHlhWgJNw+8DDKKt7noT
DEk351DIqB6TsJ13Q4BaHjX7vlkEg5eIPsyXv1/4T18SbpJpmRijQMQvf/7LKQ77BDjfxTtowM2U
l1ITmXQUULkbSJgUNf5+tT98Td5j3h/k2wva/90tVX0n/CmjA5Zp6Z4Pqc7QFVvmJo/SN/JFgsPP
bIu/X3O5de9GcEBTCNUCe0JaGO9GMHy0XuZiIV1T9Htxf4ZzpMwXn/ScP76oDmIRQSQhfSDT+TBa
MAuj+AR0z1bTPW+L9i112OrtZl2uxGBlO7DiGKRyxPCfTBEfHyEaEeZOl/hHps4PBRLR0vRX0ClG
l+kB7zKHtrDs57e5jP+91MIyeXBcxuXMidzg/YTgGXjQUddW6yF10kcP9C7SeMvskVUkwLK0kk62
6XL6boCXBJWXsesQxU4eGLi6Kl3cO3E51p8MrI/3gAoJs6Rt8daiuHj3/hA9ElVgKiqwAMQNn5th
MVElCbLxIkni4JO56E8XoygWMDE4AIDfX2yeTIeUQbTANH/c844u+Z4A+DjG8zCq5387epfFzXJM
n5nBQX/4+/uJ/NfBtgcZ+aeqXqQYYVYFVpr/3Jr8tjP5daL/OHzpGdA8WLpLaHw+VLRCSyP/iqo1
+dTDRToZ+X7mSLWBCEMuNOX/6NU0dHFfhAbpk3//ju/7FhYSJ4YvlUWWVhabd3NQV6LA0WqhP3s2
q1ufzBNcGlKx19LGZXpBBZul5+/X/DgrLKU0RLDMR+j33r80HDyiBaFZrGN71tcwi/NHZt7POiQf
5juOYYsiJ1jmBpt//f3p9V4K0IBvjDHGMq594tguwtp3jlkCE4cShLqzeHk/0aV8qJgu1VpEvrS6
eVG56ruuTNUYNGMGKKc+CvfgPESdD7dMKzAFMbxFIyfxcT/g3Rm3JZv8hNBzGb0lZVGecTScg0NK
GJE4y6gTzZ886g9CpeVBS9JW0GohCviwnxEkQnXTYEygVVS1920zHfapdKMYez5GYqQg6Tllmfg6
LCIwCylpoS30UV7jOfueeEE9gEykRbz1RZ989l5/eAkQkiCxJPZxmePke80Lp9/ZTyH5rGHG+F+a
bii+zoFvoZCY8uRmTkvDvEhyg4HJPpFtIOY2bUNhxKBNZpb44npjeYZkZIDEHg32kQybcdw6uNwo
T+eNnjDhK6bkjM4+OqgU6gWA5XHpAnGz9GZSZfZWNQym9WBnw7ybtE8TnHKKTXHPcNgAOmpawF+g
oS9Gqf3vQ2GV+qwNZZruNG6xEayfz9+zJxuXj21m+REkQQ9ZeXm3GjOFyPSPwSHou1vdWMm1KcIS
jurCF0UAlr9SqpjWVPThr/tEYQON5Z5gijawpZE1i+kk1sI/tyOHNtygFnAFyWJ+9pzKVF8mJpkL
27+/rO+fC7M6+/ilCWBatADeK0x1jouhGIj/Ni7zgcxNKDpbhEmy/2RS4MTw7o110I4gSl8Ea8gm
XHStv7+xqe45nSPVW0EakvE3A74H4b16wl9rmwkUn7nBfT6QOLydzVR15OKI6zBpiFAlVhTbW9eI
k9SReynLSJG5J4P4em7nXZ5Bk9GLARFVR7Yax9RZs6aFt3O2dDQEL168jYu5W5M2l+/tkVRDLwzn
Zjd2ydfZHsglKGb6Y+2YyG0F/HubaGV+GzElV7pOn0jqiyighNl4l0AyiVZstXx6rD5121hBAWkn
a04hSNU3y5SY7GpSP85gFKnrerb94ZQkGHSRT8hmn3ZmCOzYj5n7oz4kmDATHuxGPCgkx3klns8k
G02qbr53M6rGvYDeQDXLMCWAOcNsNmEAtWNvZEruoaHonUONGNZFb81fRERNxFFi/sZDtzCaS3IC
61jniJkRIzjgzcex2Rl5MdyblhdQIO9h/EKNIeN5Sm+sQUEl6/gURJPU0pC0hX3jaJIEAEcub29C
E1VZ7RCoRgG7+O60S9k/iGsYLFbuAmqgYKX3JKtf9YGqxR4vQKMoTC74a2ywsD4MQoTCoQTcWlnQ
SOBHwcHuRCsgRHm6vzbRaQGQHPIDuqfkVNahezQ6sZMN8tNGaAEEcTIvy8lpqIWTp574RDLTkqfG
tY3K2unOTMv9TgDGVyOlOks5cAyeGkbUbWwQm1LRR86o5tJnpF0rnil7U9kOMNSWefjolgR2NKZF
bX623yx8iVt83D59yNmwxnU1DdMuaPIAtimKnoupkOk5vEL3VgUWPbq5j2QHsQ//NxdrfujJq8h1
NdgU7wdAmdklbdhXL5Z3gN9JTWjscSJZAV/oyoH6kcOIsR4hGZXRPoxse6doxNzYqbN0zV0NE4Zq
bpTMr81I6EbvQgRqBzB7KhP9rZcTnoRsoN6HQUE1nLNUtXeqFPQaA7EjrQkb+DrruYOIW6ACGEZ3
xH7YFdsyJAWF9Hl6qlaU3sd2iPOLQ0t+yBrM0JBMk3ZP6dFNt3M35V9ajR2bcGw3Z8aIIpYRA2+y
zqv+GkUjQE49kg0IDuYi6qU+cswmtrVJngdBl7FKm7uQzsWqy8Gq9vA4zfmR3InHlFPqirvq4laD
OKfRs46s46uRiWtlxyM5S0ZB6mndWy6u68B9s4keqNcFHLKc6KBSX6mqHUJE2xGJzhkJIxFEsG2S
65rqPO7lwYmcm7iO5YMfkw0Z2rQrMPs9lK5rHWA13qm6q29o6iVvMfawQ1nlp7Rr7wMyXzaSqhV0
9G8AEr9lHtTcVVtmw1d2Om+Bw8IGI/SFsHLnKZ1m7Nyclw56ht4yDMWtDqIrY6pKnMKO8SUN5ytX
A7XKouTZmt8akPN+FLzBUdYYc6fjZEYXTFB4bXvAXx3hJvPizZV1udWt8xxFhDBiTYdOQhDt0qVN
y/lBeMQKQ5U4j6S+KCNquJasHiLDEnt3yn70k7tRvv0cuOrFjJOHwB3dlZSVXBfwGYkT199Q4gJA
zNT0yt7uVov5ntxtc2eQor2yLQIJXKVIOikLcF1tdFKML0x4K1ost3UY+SgAhvpUFWLVWLQpEYfK
dVOBoo6ldZU7E09nHoimTKMTW09yMvOKEo+S9masJtJGOqBoPXDuFSYRGNCtSTacjM2N7VMtL4rK
AbZEGHskqsvSCgDU1+G46gRcR+IdzowS/AqyA3LTfnafZjYHbr3VvCP9ojHNVXRn0zKDiUPO/AQJ
owPQKe3kux+j+2Xn5vq00WxQrKnlQhFF2rgi51a/QQHontzOKo9g79XJqcijccpsZ6mEj05U25mh
hqustYz1YNj6DtFGt8Yw8gAk5Xz2mmaLnoDIgCjp8U8R7qbmAzuJi7kFqRnUlOpmS23yMXCIgSrO
Qfsv2QtH2jshYhBECAaBzp1DoYiqSrB2XS02EZytrQKhgS8hf/DwwUHys0weDO2hesZ2Xbb9Q9oB
eHWjG1Dg6YoKBXG37nhDo+E1khPOLieJTkYNHEUZ8WtrLypEm9mwLAEueE1UkEuC5Cmws+giVerV
jptjHWcQ1mkMkWta/vANcAVcO/nB0TAGJxqaW/qF8VsXzuV5k8PdRCeW3zlulz/MYc1DsWNIc8qY
t6YiGQV7bLzJomw3Z+aeHfNejTYNFGl/R806M+o49fftlFxACvUPjZpuY8uB1z/cFaU6db26LVsN
Z0zXN0mUEHYVg3aylf9qYcLGIp8L8p8am8LSlG5lQi/IqtFTo64kWSy5nJmZb5t6uDXdKl4Fo94L
DkjGrK9ETRKAq5yHKuNg4SNk8uvoOs3iY224J2LHbmxY2Zu+Hy5tJ7vMPHUfzqQmoLv0z7Jx+FFh
mQJfPZ3iCJN8Qy1+sHs6LxFcKscwf0j0jRMPhTQGtCmgCe3xPKtauaoKmPx2Pp78NtrXWOKw8g3e
IWz1DVqaSNCuxWqOBIOWcffsRVjoPE1ACRMO6B9swJdmNC7CEbmyg7J8CLrilVMNcN+GsBvsdRU9
bSpwjMXZgWvnTZd1Ox27hlg5tP3PTN4umtf5azgkCQjUiAVcSBSLCGNPVmKbF46GO27nYPjK+gfR
LRQshh9F7NXrsWCAUsIA7pblsBBoiq8gTNFjmDv469VExlWY7gbAVbWZ7WMfQKGzJNh1yW1mB/De
y+hHQF9yPRqBh+i7fDMTmq9UBYKd33eAnsAMFA501XYQVyX76fU4hveyrE8yB3IW2kgCikB9i0br
nGhPfYWLoD9zI8cCHqnGjbB5jc36aoDMf5GTcLPuVXhZVUVI7Hayx3h/MKGXeNEZiBtSUWBw1dY5
VO4LL063pt+wMpdlvx5DUnbA6sAZDMUW0M1bMsSv0ksO0XKvYznfu2aDiml2vMPoknrQFg0/Qfd/
19jkkGexQnk/y72Kk70x5unObexr32LUmXe164Q7Xbd7KYzHkBPcSK4LpOpra4yPhYJE6GQKe7Tz
Rgvt2CbV+Wwae9wf+DB7QspaF9R5NuFX96+pMD+YRfiWls7OBc1MFWnr9GDWKu9udIsrOqv5CsXV
s9fMm1qgNoDXEC+phm1lbR04SrvObrIdTbVraqn5TvdDBTdXwD4QuaQeloTsPnkkgWtt4HG2lynZ
mmkngVYAJ4xFOJ4FmpGQlGIfuzRIo7G5q+t22xiG2vnU1njl+BBFFX0xO6BMnjZPuWHeEid36RSU
nqQ2zq2KmEzQYd1R4o1gWIH2q/LoHG9qua9caAqQYWiWGzL4mlD52YbZRMRFR76kDqbraUrPcdif
MqmHS2iEryACwDuNaXqqfHbn7Ky/+EV97fljeUXOYXzm2nBMsEc0HozEhni9MwJDjIeEE8p95Acv
kiYW3PDDYNa3voSnFBrrDvMcSATnR+L5A0dSev+D5301A0IHEgnibfRq0sfFfEE3nqAVFgW228Mz
de9vfecTTNaQkUOb9F6OAMZiy95VuMj3eiZnwS/EfRb5dzBdPEoc9Q1Gyhsv0tWlaZMWMhMV7ozG
kd6bvY5l/9MQdmtl4Q9SEMNtEalrA5DsGhQ5gj6JaIf5dlrAC4FuoA9jyd1QP78iKpNkGuS0Ozov
N1WdvmRND9/RiK8qlbP16uiYI7GsMa3kN0hgWAsoKZG3oh5bun2QbtQbfpQbC8nsQQGSfzAs4nrs
sSMePoymdY8Y5Qip+Krz3G5j2NGwo6WMnaueAG/5cf0tLfqTnauLhPXsuACtN7Dl5IblK6HxyNxx
wbCbz3UyPHclmQNEtTLtsTsBumafvAAC2wYRWXkWxtWrQUf6COIQEn2cXNVdeFW2yRHhAbzIIg32
qupYhCbP2BoOwXFWo6Ca+7G9rjJQTaY9g98Qkh5mk1mrIC0ea0j9nq+Z0ZhcVsDMt1NBhGTupmB5
hI0/rHyoCuM7cTL+NYjl+ML06Z6DGrZ3RcJT1pVlbFF5kfAAYssEMxCP9p4ekfE8lFxY5sYemgsv
kD+Ge0BU1+lig26nx2joHit0k6iLooPnkZQ0gVhZAp1aLU5V197ALyWlR9UnsXhlgMWRgo1gzFXs
ebIivu0DBCSpJnttbq5r032aSnR9vTjrC9M6EAnarQ3f15u8H7dp1D44s/FgJbV5TnrHDbypW9yJ
twVJkgg8k2dzqPdIK2GNus5pyCuNptg+NuSxzLDp/FpdaBNwk+Iww8q9izsSVo3K2zl9sx+13lLS
QDzWkdgVteWl7+KYW0u/nE524w5bNFaHpAhvyFRbAFU6o3hCgJ4C512Mj0Ve+OScWNAGOd/qzOfQ
bP3olF5eXQWQGCfygnJVwSpH/1ehe7FNjq/VIHyOq3ZWbep0HOXOGJtmgeCOwQNnx+4uMMMYCQQo
FSDnhKozqaRpqPIV7rj50gV2kd3KpGHVnkhNa8EGDvFF3RrZjY6q+kdLlh9hbU3LDhI6p7i0c8LD
11bSOcYx1JR/1lHl2m8UddxHYyj0mWHG42VHt7zbj12vH+vKra7wnZjED1iJke8St7evQ2WEix5t
COWhEjnhYy7Spg2vlE9McDvihOyt+2qIe+vUu513j0w5vsZDRNhzBNXYDu8Df7rBJWK+wHFxkFh+
Y7ojd2p6Ec18tbTxkVHb6ZHYrZylP05TIkFNs3vW3CBGWIu2Kawkh994uHHtot95lLaMlrNDGl+E
RnSvHWs1l3xuAOu3IedolIHXdhTcUBMu11Mzso4F7hX5JFRBsKtd2NogZCEK2/DFjdPsKk7Vtko9
IPsVKLU59QHbOS9143vbAvjfIadfzNReoSaIQuh6psHYRQDDItOM0XEWabQtpa6uqrI5H/oBdnZb
rdra7O8bz34uffXoeSiPLKx2C/51H4ctNZKyys5STUjMWIUWaZygp5Kg4wTgxV/izK2pSBJ9elYw
qayI8njMJz+/K1T0BEDeZvCpyoWOTbinUYkNiCSxYjdI4lZYlR0Qxxl1TRTVMREWQzOS61yeee1w
MER9m/TiqpurZBNrOzyn5f4CrKEinWzSdzEqxuHUAyb9xnkteqnLxr8mgaDeIWHLbyMFzJwUnTV5
W4a7bsbxlqLlZiIJCvHmDM2wJXuliZCmgIgDeWpxwiLX/GSWkXvHm/6tbfR1wi7/qgwawMB+UCE1
ITn4gaQ7qrAhzZ67qWvmA8sjEmQW2HtVcPbL5zm99tC/HuFVfUF+YhyxHl1HIv3i8EDOK6estrEX
zI+GLBgRbODabdv6JmJxTvl9nMXbMe6Kh2CmqCCTwr2zooivIK0YrL/wD7qrg4125XgNRjl+9WGb
v5L+NDz2KPkJYHEea8v0z+OkIOkmMtifuzq9gDpFcpxPZx1ZOciomiBJ/KXn5lj0a63wL/pjuzXx
KR76Vr+mXnvBY6GrNuJoNgCGN666Getq/KZiKlK8OrtiCZCxcS6e0zIhroCkJFIGuv7gV3lxlgyh
OqsAZD4g0kPYRxrHk211NkJVp8eAO1s7fxrYJtoaUDi4txtqSoBs+p5I3o706jvFwWKP/OjVrxCy
hgbqBwiDkOO87EHFxiabZ2+L/58cpoKtG/QZsckRiqZ7fq+s7qLGxHJY2LK56NRMqUqIwXxw3JBV
ALS4wpuZPlMdmaikSFPjfHCtczvR5h6JI4UzYwJx1/WQHNk6564k2S0LiQEAwJCvkMENu8FU7Rl+
Zg9Wx2g1TOa5cagmmV42hVTHJHKMccHsVLtKCpyrcLzuPDxjF2Xan8jBKzZSuPlzjuDvuWxTV6+s
dpzotXnmN5tE2h0IUPHdRydPd0CQ6NxHSfMNrBPnMHrnBKOnTWu9qqW6zDkJfim4BXYkvBuRAxk8
Thlwk4tGa2LPx7ZQT0qKnZp75GobnxBbTBiafLabCqwPVn9yPwp4xU1DhcKgUs37O7r9mqCj4NuM
gg9an5rjgJ21D/v+aMVJQxIqosmSyjT13KMF/Nj53nUIN090ogkXkoQUNF9Tfuf4JIKGSR+vk4he
ArtM9MmcO5kcGINttP0JnoMn9LMTIZnW+pbXBwCqr6DnDmzTIOxnFFCsHgA9aDrhHiztyYrjjoyS
O7Nw5EtURPK65qAfQY1dWggNkTfpgW0o2a0BibpnEIyUf5OjEx+OGEM8sQtxUoDj7YruSyVzi1zt
DI3omcZqknbQuNEUUADxYH3Ftp6adTz1Qvxf8s4suW5ky7ITSjxz9MDv7Tu2IiWSPzBRotA3Dgfg
AOZQo6qJ1UK8LEuJUoqW3/kRYRah5vKicfdzzt5rJ2tljc540u1UlNe2dABSTn3W7uxe2IdkGLxw
jd8/oo6i10gPuy0n8VrKUqxLgMf1W2cZCnjLAGNzm0GPcRmPuSLeEI9ljLsWjIA80Iont4SwEmFs
GVhCW2SLIqjJH5owPxFP2wXbjE7qpjWsDWX23pyNu8kZ6cIG8rX0IXJYeh/q5n7UuX6qM1rOofnN
0BnNQXXT5s1uaJVHL7hhOQlNeRhoK9/NtFg3EBvNM3f7OeH4mgz9W9CJeUtw/fysChIZcFKBLSTO
LJ/p2VFZ0WfYTpoKpxsRyE8ZjZaleCfRt258SsqXNtHE9QrPYFQUK6IXoIaVSF9JrY7b72kYHAZD
v5hx513XUBzAlY+7eIglkd+G84k2ef5gh737WZgN+C53fA06gH1ZMgOG4FhNuMGSvFZIyz/V/Kyr
LPcDbjHtya0iLYQ+XT6EYbF3RFd7d7ooAn+ThQMLwdgSaqucISApF0kpr4gnS/vS+6J6jdGVY80G
COycpNLkaqyKZcS6M7WV6QPIaop3B4k8EPmkowBAc0wZQn1IYoNjFeG+roPJuaQws+utbAI3JIUH
fNjW1tLzz+DnFixvZVXljgcmAEg6DKM4+6Uy3JuoH3xvSfUziLcxkBVEFcQ1VKGx8M66EXZ95Pam
88EcLPwp0djxc/u+ZLFEocLkFQVHrHe1BGJ7x9F4jB86PE/2BVArSwEWOv5NxBrTJyFwE29Qvwsi
d6vo0jph1O3AeKlkl7gOKRN1RC4zamjsIRcCtCYbTqJuyV0jnqA4iLSY9SEo3byRIP6XZWIIsr58
GTxPpreOsrPyChsaxhGhe9UQKdMAZ14hTBXGVeg1Vnrgb8b4GbUJsR5d4NLFbOVN7LSUUpafTye3
LtnynFzd8Ayj0G8Hkqq3NuIE/bkPSTqx27Eh88hI1KE0KPcIdGqi21ygukQ7ppc5z2fCBU0sEI0K
N61mYhlzwLyeSdE9Mn/7QVTLF7ZMqilO2mfZ2tMN63Z3Th2PxPGgOEB59/ZIFBa1h6ZvY4P5LK16
JuSA3AG0sIhzZcjZp3L0EW4tyIFl4D7BMaC28Hr7ex9kxo45efQUVRawX9ppyVOp0kTvlEatQzVP
UACM7pFD5NB2oI3bJuH0lvIsuMqW5wJdOyrmwguvy3EaD1YaKKqrMHOpN6poG9XkChNqMHFEh3et
HpZRyq6H9fA0tjlsXkyo1TdJ+vC2b91LjD7+dYzN6Y5scOtu4Vyne71EOPrGHB9nIT71C8LZcEW6
Q5Lh0bAhk55elyJnR4ZqR6aEdUpZIlB9U3ntrb54IyI+2+RhJD9ZrUX5QiPO4ZtMcAXHun1Bsa0/
gansXvK00hvCW4DHVdBt8GMX5oo0Ca4pqSscWydaWXMrnMMMxfNUmdF461OS3vo8d+vQsr84cMjT
NdNZCxF44DMs8zsL4IczPeYMVz+TcFjfwct9smEpgLiFxFeOQ3QXRX0zbvNgujXMxt3bLXI436qa
q6BtfZr0XXCTQ4yHTkwbe0WMYc5EUuXDkQDEYk/6UviqAbftG0JULqYmsN2OBPnwdCYps10Lv8Sy
2snksynIaiNq6LXNrWKLlPDop9F4IevB27BjdNewGe0TkiJyvrjbX/00T6ONKS18em219EYzeyBa
FCfJFodqRIKvbzuvvZHEJBuHxAZsVV7yhOVY+75KP8/0kqVhUd9n6W3IsO4pcabuSRcB24Qt7gz+
JpD/s3fT20yDOFtU80kwLQ43E2Oya80pBNtwNXx3XEme9pyoW6PFaGL69IdMTxPhEyIdXLmtTUMI
3Ct82rye7edEzmijp4DYgnqqyNOMxaH1mf2vAtSN2DnJPtsTwFNsPcQ5MQvPnLwkkRfgRalxoXTM
shm7Ng3ratAj3mpG+sMJmRdkZJxhr3p7M/Qs+iEl3A/duMLYZI3jIAlIwk9922NvQKy5Z/4YMsNL
ImufFNbCszUKsY51Ne9mR8ir2BjaV3/K7OssH956UZG7ouR8pFyJ136ND2ND8IY4VmU9HqVH04yY
Z/dMIDGOrhlfoiN1iq1ijpy70fL1c6MaKyShQU5XVijc+yrWHDraptjCgwyuadJAsq6jw+DOB2q0
dKfIu1g1YrxHAmI8TF7V3bUMwji0pvWORx81RCiynSTN64syXaozEbn2MQa4q/AX1f59lDLwD+qM
XM12CA+E9BHQlPk04dJwkwWiPvG2HmFczs+I52hkx7QXRea1d4YTqU3CiZ6qlQSET72tzSftWvE1
/lm8z4Sx0qvxoIKP4eccFgWlYVlm+96FKSJqpASo73Am52FJ2aasQ46ifh8leX87N33BCaOA6s1U
483WkfqOc/WtyCqcCLLvvw6Z5ZON7EjyaXoEp77q+RzGeMy2gegzAV8H2ko402TFafLVLihMIlJM
lwAO4zBG1XB0cTHQEHVPlqUlpHhiogm4fVZWlm3RjTyWZf7NJdSNdaSkqG2clVuJS+2GQG+HGXlg
ZBkchySIcHRAJPFBZuFoYxCVVU0VqYH04i45FTcggjEBmmdW51EU9wOH5iEoU4z1pFXQVmYCCeEw
PNWj4Dl1J6rhuDSm5Kxame7CgRgUZB0dN4LlMNQhe29Jn6oY5k+z0PUGF4zaDjo2SV1SKKeINIx7
58EX2WuJPGznBiZhmI7ecuwyHzszP9BNz05lOL00MNm3QADNN6NmK8KUDgzes6fHOWi0uSLgFoVg
qeYJ7vAYJCdjLkNipKOSpqQ/wYlJzYxlEnYg0QcRNUGv2cRW0q2Mc4HZdEOMg/GAoQxCf6+nc8zO
vGqTPj+EdMzos4/qRsmAptESG8FkODkHOSZysDP9dVA0tMnpLE9OAAGLaSIZMySkE+OO0C8kWw2a
cvOQCgN1EuvptipKF/c8eiJnJuRuImxg09BfuYqhBOwWAP+qSsmYNpUfnruqZQN0Y3dBcUyXecIF
70bUp0RC50+kVhynyTiRtCKW9IQaBL5lrEXXvhDMU972vRueoZmlJwuswUG2hnqMAsc8t1IElzqW
8vtYDOKcGjI+m0swXgQ+GnlyJm4QdBnEeRaSwQKTsTtN02Ltdll5aCY0g/ivOC4SWsYLaufbqajC
nYV/pGM04Xa3mMGN6wBz2jmmpn9ojCa4jRCYbguTfpcFFx806lTU98JqvoKRqi6qYCfcqWkgCKOp
vW3qTOBzx6l7DTuG+gUa6hV1HStzaZ29karraqKVfR/rhGHwTFgLGb60c08EZtCm5bT4ZWjqYRtJ
k8Ap4Y972iHmydeFsUoivkHVLrRjPDDVLi+UOuGPCsnTnabgVOf4XJlr1y8TK8144K0OP7V1XpBQ
Tpr9JvEV9IyuN0itBbK7LtOi206o0w6lP3VYFUfettRt2y9Ry+mStgYkhs0gBkDedOfEeWwNclRo
l1hrvJD+oxNb4kcSTOGhazmODVPiiMfG9dSddhzjsUp766qtfFKmuvkLYSvl1Uh1dWdnbnsi6rG+
J2gY7kETl/bR82Xf0iq35nKtmYGB9xyo57HIXtG+L7bELkZiNdCqr4+FV7HKe0Ns0qOO28HZGESy
rD0PE9S6dpvqGzFeCUBxa44eE9nlP+w8ChmbGOwFAfCmddcJHhsQehmPPAy4cNXUafZgNZPrQC6g
2YhDX7ocf0117pTK9yxoHNcKd0byRcmoUfhiOFTdjN2f2fonZAsjPeu+voWMlQQPpWb180iUL+mO
2MGNbBI/Qy9jtuZnBxkF56bMi09BVUVrinHPPsDjn1aiKTFXjgkZZmCrB0jAydDgLjOdPn4TXTYs
pFFUWU2Snyy7Ml9tpeWpC2fWB9cmxCiy50sTMuaLi6G6qrURfbHmGYsn/RvXZdxNRNI50ml6yXN/
vLZhtuOSNjQGXm8pkJ36uxPoYyeaJak1u6r9/jnlIadROKbWOgVGjw7JDWjukBKziZqmLNeIrKob
gk+reIvmjFWPg/bBXLL3UitFB9PbGT5FK6r3ZlxKzNhTSdy56RkElmCzXQ2e/40OXbprZbVXBFps
k75SV1D223VLhBETqiXNyMbuKvBv0llxiUGe2vJoUS+s7TH4FvrAuLCcO/uSdKUvmWHGxxBMu9oU
OGsPvWURykMC0IY6FxizHONbrjeyIeR355xoFKSmusb9h+9mlycTDeKZm2QkXbOZmVQY5xA++8MC
+Kg2Xqmx6oE6vJodk0iJEFMzA6TYmE+sq4xhfYbEHJ5odTECdRj4rEoevmA7pl12VHHF8ZxfE1vF
Is2cmGRvSHGoUqhF4sPg2TapcEIP2xgtyY7OntGvwcffayaJO2wFzIB8B83V6L4MtktWrMkpaJ1b
UBgprjp8pak+mHZTcHAIyHSDoN482b3LuLKpHf+pdQ2kgT5A0KsuIpJcCxLyVpz3IuZalMokBxAu
NIhbrjaLs6rJYOirej6m9FY/1FiioPzJj4HCEmGOB8jIh9vvI/nm139ynNR13zkkaf+nen4O2mlk
JO95eFpZ5OjDcERgzVoKzs6PjpMOuq/M5H1mvSC/8cOEFMAHuGIFT+wIznRZDcfbkKEjp7FsrPLV
3Nk9vIiiS4y3spsYwOR9Xep/y4X/R26+h/+FfGoPee5/7/X7v/+n/QNld/kz/zb6Ge6/wtBZnH4U
FNDGwwXf+m+nn2GKf2E+AKGAp88U0Dz5U/+fs+v+azEG2j4bP49P4POn/tPq55r/cqxFVYSoHCH/
8kv/WDDfWzL/679/NkL8akZwHQ/uKpZiGEo066H+L1rknx5PM2bXVFPbLAqRZ3BO5PM2tbXN5tIg
DtcvNz9dnNt/P/c/f9w73tm/P4+f3MX8gHTN861fPy+3AhxC9KAIMFkiho2IHaSxYgv9iVXt4Cp1
+zCi5YJWtt0AAyme2gD/eNY59bHBcnzq9HhPHGd+IpbF3Bi9xXCE9Tn74L1dXsv/em3/+TldAdQC
NjIeEcyIv/6cYVhTN2VAJlK/faFSSU5QEkOGOlKe/n5Jfr8DvruALgU3OvSxH/76SWavGGCqhjMs
mt1l/urtrYwW9JAF9YtPB/iDb/ar5Hv5Zj5UTR4ck6fLxIby6+cRYgVs0arhhi/MDCwHzhp6CUbz
JJ+ucDcjirCNj5whf/iScLP4NMg56Jvtd76eAna4KpyUAFTbN7Aclw2mPzzuLcLOA0SDH3+/ptby
GP16+3i2bD4IrDWItfdwNVbO2EazLdcOrjDm8Gk+gDHIkX6QjqaeMvxzCYQE0/hk+w1xtnS7vU+y
CNzvvqix4Wu74TAC5MKkI1brGjUB5oJ0zXeYx03G/PdRhWb7LdGVeJEpEmUmMHPwKStrOtl//zJ/
unY8IFjeFncmgNdfb1ibSmTcSSPX40CBULUtHQwSVi5lnNfbqre87d8/j0nO71cP9B7LQYBjADL4
OwbR7HqdDWAFfZThqxOsUARvgbT6W5AN4AVzU6VML0VfrVQ/xkfPBvYweHV4rmXcc8pzSju7dqZg
cIFUZfDjKcUatI2Gl54M+B3Tlm4it0XC5HizS+k+gYU3ymPsxMlVoijpkQqj+kSH1eanXMWZvW0n
s4KMYXWa0itIyE5E67+kLbvMtIhcIyWz6qxTY7fxXRYxXFkp3yNY2EFWTI/bMpHuIoPM7sd+bm4a
NYivkt44943MVY5MzIdGKBgqvO9oY1pbu6smmAQ1g6r1QG8qWI1OJz+HQMNb/Ah5jB4FdttOwsWA
hts2YFfmLJIu0VWN8S2CI/WZNY3wYB42+VQ0s7rNewWrSPqpf/ClcLDYAMtf6m9xUKij3AuBJcVz
XSMWWgWpkK9R0QaPTrtEeONMCTfaxqu6Kv2oczYjYwgwHURrftO2tJ4dzmDFrbSSxbowqRFdE51Y
Y62rUVmrMpoJRyP7kkZO4rXCXcNI4h1oqUH1FkGRKbdmQ0+GKYRGWFf51mPLNBDlZTpwcq/DBUZB
QDpt22nSqlxPhRtcQXUdJ8bqECwX4VeQHnqEpP4mXUBoWwxgGXpK5fePJASyfCYQDxv6a6nzrLTA
aTA0YlLEpTeDu4VQ2L6gdyHpOIWfwwI/htkWMFtNRo3voOBLLZPIxTmRDSG1nMJXpVUtvhKpNRVB
NSOLUzYTwB0C8Z5WfODHxdZqbJeYFZOBNgAJHiKdUoFtgizLGII2YR9xeq2BjiB1r76ETTPrTRu2
xjPVM0paHnBaZzYGU40pPLcvXQmKYhWIbPyCKIn46ToIAZDYk9DPemDyv2rDbPzqM5tlugu76jZx
1eQ1K6QLOBp60N3MpRw5X0+JCEGLcmwjiqUfiz24Ntmh8yuHeQ0RYqQp0sXJUdRT5902S3ru2kmV
ectkh4FXPjAbRQ6AoWLbJ6m+SnWR/xhm4BRrG0Dcl8Jz9a2HIbhk6Zht4koBaiB8qXoCw3mi9Y5p
DKQYJPEaoYlpPqJYlP12wl97TEob8RfwlJ7ocR0OENhHnW1053skXA3oglpKzVVP1qkLHZD24ypu
e8xak1ul3/0B68vKlbJKmYtIC5FkTSUkAqx39C+SSVKvG6h3VCDHYx/PUCqCaSReKM0CstLhRYkf
XHim713XuPNmnpARTXkCM6a1B4NQlr6Yws3sz229dXPbAyTlmsY56QKzIu8+isvNWIl5XpdJ6jK8
HBiJsHKkzsVbpEGroa96tTEcD3FgVxaOXPexMLpNOcHrWBOho2n+G/RN8Tg102tGoxoRvcE0qYOr
iluoV7oD5lMKvfJwET1ZxpDjeM6LttpUtaVROUnpkAgsw++92fPDRklqELiXT3fl0uHeD40Xw05p
6N4IEYGG7Bxn702VhG+rhuHZcJrwC0zSnBY3anKKFM+IhzXdgaSg7VKGbzhFkplNVOgzqD43XtGu
sNDkg0bn2dNLt0HFcf0p7fqF8dPXtcGDaqlLXnTuxOlJIBZltO7dqUqzJniUE0CtVVI/WsQmlVhc
hPvd7ebupePMUO/1oNzuiEmX+UAsEheX0ECnp/OZXMK9IVLLq1I6mCSLj/2OjOPKWjHrHGIkwaMY
mEnJ6CZ3UhT9Q5OF5nrxcEsMt8sibSY62yd+RNzJWMT2F0u3wUMzAZHGLWH1L+EM9/1od1rmW5OC
82lKatLUYIa5LUIkc65WcdJLYq1aKtBqVvlb4ifhFe9j85IA8/3mZZbSG1fVVNlUsrog4LMcziOt
xunMySm5QRRY5FtBEpS1YmF2v8+u0WbrlIHeS5+32AMTROI3WSeRotARmKq1yUH/yuyDguA+jjn5
bvAYlK3Jcx+DH9xOko51l6PDjRzP6TZ56UwEM3UxYrMoLpCx8tygqin9x6UD/EIOLqCvxDBR1pH/
2ws0ioHTrSnvQrBJRB89BUGMPkvCuLpB4ZAQ+tb4ZX1AHB6Qk7TkwK75vzCkZNiOlyYPULeZDTn1
QxBmywSIl2GVg8uz8HrgQ13rYOQEUyJ08I9AG1GezpkBQ2gUk3EkmwHUkZYISlfoDG2My41BSz7C
rXrJPK3EljKCtpP0E1xRA/nvM8OMymAU55BsLfORUGDZYiUFwRlFjxPnU7UeKwmknKq8IK1Ad6y/
2m22DUfFhIZeNL96eaWSLU/o9KnsheRqwNEkrxBDXLybvRrrhKwFcalgUJGpM2yo8XmVOci0vCsX
SBiNiGMZKQisfpn7rzACc5udQDf5KnI0i7uZtPO84t5al9pLLCIxi+UrcHZsP0uwOskmLfwcVlsS
wWkKjYmXErUnIyZVz0+2Nze8T04hypUz+fYPoDow4a2kwfZS009ZKvuiehaeBVYjL2osEGGcJJcZ
VNjLYPay3MyAre+dma8A+cLOcCWKdlxb0WB+86Uv3jyjQrsmOEbh2BuiH/FAYDKqNiog7HdzjTEO
1x/qLBvmuIZXdsF7Z3+3Z43xrJrrF1ShjPITBFP4rez2tsgN68qox6xlwyuefRJ9b4MU1OTaRdNB
S2sU3TYkAmxHN5tNBq/ZLvfj+gjTjHRlv84WjfkS6EesZf+GPmp+dt3EeSD9WJ8tX2IXlpYiDaLy
e/WMXxO2nEzKHm6h7XpXjl056gBiRH/Rs0mDkgsnrurRRzaHDbn/MnBU+jr2oTKPTPPyB9R6Fuuq
xXazhg86bSOHntdFun72hKKqZvYiK7WzZA4TFfIV9NqYQckCUib+aIMluD+1jY9Wq8ZZD1tq+T2k
24XTD9I5sZ2WtJLMdTZIJOW0IM1PM/0Xm1jcaf4iazKoN+BJpuusXnh0bT4SBNDzCIUUpWPY3o+O
RnQ6QMl9kLoZ4JOOWDyZ+CX4V9YKDW2IFyzqxg21Q/S1t+z2u4Jz87Dk74CPMnuLWRAJf49M98Ps
QA4gbkzl+Q8JGJgT+1zsrxAeI202x4DAbw6FyPAckXo+o3CgdRufppG5EnQLk12EK4i8M7OI6e+S
NJ+cBGlzR6nEiKchM4BCWZAOn+BEsSF6KBXstTRm3KZTYyUXKxE2vTOwiK+2ZTb9yhRtGm7TsMxe
ZTBiPaKDBdFEolijOKbdeXYmMRbbtijCe9FLLzw4ykIrZwlXferwPWbrMEz0I8E9SGfEMGHSc7Ly
eUJue4+UJ/xOtMH0YPrdNDMuScW4qgR22w03bSZa2xDRc1QM4D7ZCAq5sgvE6Yc01NUdJguRbgq/
RGpNAJV9IxPlmOsoiNAZCh2zvgdDrB/TysPZOyYTp7Uu6xGOWhwEQC27oXHbZjEHNY+o0eNQxyxJ
tmHk352cjEw6a1NzN5kRGrcCwz5RkSi2FwdgAO7DdtNwP/pZPTDjgH64zW2YD5sqbObbzMCpyenA
b76DFWG7rk0rQkmYMhBjIjCYR4AM3oEwBbVHJG1tHXYSfInm5KEG69GEetiYbscp4YyO0bqhcMVm
SCKYpaYbw9PDsJ6Q8Bp3jmvaSFrnBH9Ri6b1jeRc+k/kU/orvIVYX51Y0l0YGb1VqxQxPdBLXSeo
znI9bpXTpeMW8DItGb+X/TPig8lei0FwTSMW0zcZAGFHUWSirMlw/yDeK8Gu1qWZeoh4+sTfxFVE
L8fNKxRqiH0qniXSC5m05jQtgf1FwyLgD8hDBgxcrIs28a8yqXJ75w/jyDrgpRhMfYEB2TBbckaj
ubCxf0xC3DnwoTFCgL6z8WH2NHqKqZucjZayu/LtCY9JjPt3hvbA9MBmv+dszu9GyeMinmA6Mbx5
sQP7OC5dEy+9iRiOIcjcHrI8NTtwA3XHMa0p5GnwhvEhC0p8XgyW7NXIgf+Ymw20ziGw/aOsBp63
qGic+34Y9QmErfllwOJHmcCbiRC7k+NLtHitrCoQcjdLjoP0WBprp1zZtVRx7NTbxnDGu8g3YNZ2
Xu4zffcMMt/rwKzXQQ2AfmvScVJrt2TJWRscC/AZZsN470wVCxuZz+ZtXM/uW2d2nPBllNAVtsvy
R2h36luexMF4nam5eXZRe3Ic9LN4Cd5Nu3Zdy7op73CI2099O6XkkziJYyAyNrtqnbYQwZDoowTa
xDUCARz6oKvBxmdCbiLVzF8w/Dvj2WpHWnbkYSOpLCq3wAWZsRAXviEPM/1pdneeem+lQA5GW8WR
F4B3WpY7HbTYb8NxZiJhIGj8bGCBHjbce/OmaM0pX0MHHfA5EN6xaYSCSohMGnJkNiR88SpMLqGK
axPfmqc5VAasx5iR6+qBMGkSLctuzL9B4A2vxqzqLl1TE0QnZevNaxSIxTNyeqamcWS8sS1E2SrR
QhhHe8hJatHlQHxmzcH1ao6XJUVHGQH2HJNIyVM5ONQVlWewt6SvnkO/wmQgJpRbGOXH7+Sb29M+
mHDlbFQAM2MzNyZ9BdIs4lentwU3bIlG9jgc2etRBmBih8LU+daPZi6oNBeVXSZFtnbyDiw2PxO+
QjbEELctJpRs1yEGPSSOxLUFNCz/OvMSu5Dj+xJjVszVTpIhxfk4OD+ydnLeVGq15yD1mYBydqOY
G4k2/WzNvvtoIQ9hxMg4Plo3SZXdMCqe4Y9MqlBrsh2SY9uleAo8/N8/HHus542tcLSvZnpONvo1
7Rh7HCzOuAksYiI2g2rFiWYFmFZsFZCferPkFMnIdTrWcsxJXVeecHfo7xvsKKnKij2bbFFsuiW8
ggISWiUKz9Y4j06KS5PKKGMZSgcKZ2Zo6cxprvnWoSuWJLvF+jq38/ll7LruggrSeJFIHF4KQZub
gVRtscFPYQVnWEqbAwKbKA4ayA0S43s/xTuKx+ZrWwGWW5aCyVo3XR1ja23KOLh2zEp8qtLMn7YD
Vgz6DtgEv3dj4JQoZsSIqRYUyifXqP1y73baeVK8xdCBO+m8Tame76UTWOQUF06C+lzFHkhbDMwA
a90I1WosqUBW8OkN3KU5VWSd18EjAW1luE8dx6w3Ngpc+jS8BvmK9lzBw+lMQ37U9hBAcM1TLvOQ
JEe7tTyQEk5CIHNX9farj7CgXVm1o6qjDxJy2PhNm51UXmGMq9oahSMGep92fzQKYjy60Ax3vqbx
Rhp31u37YmF19plHRE5bCnlNFzkxaHuWEyz0blafI1+1NzK1pVqLvEnQ4DGvdnalpE+D5ctCTQsx
nyeFw162KkfR35VzbCQbD6bpk2MGVKap7kL7CKOTHmBUW4ImSI+B4kRIF0dJTLHUl0TWm6QhTGw2
esOvBt2Nzmr3NTXbgZ2omww2w6rPvlhJh/iSNnbrM7mMABjEMfHKPIdGne9N2n0/mIQGFxS6VJ28
1+UrW9x4USaE/M3SmESSKLSL9lpmkbsx+dc2Fq5XbZyuRvfMuoSUOvWc6Fa2BScbSKuBPNFLyc4U
FBO2op6Cci2V480XI521vZ4GegpofhuY06Slp0tI8BCa+aeR71btdG+gYRrQ97QIQCmO7KDHO2MP
iQa+Yw2v7L99twt9K7ka8yh2jyVqoOqY1ejvVjbCc3e75MPjyPGK+AbT/vj0Hy70X1ERirGW9BJv
m4GsGLxh3fV/wJKYZqa6tMOLyio2gk37gJU9Lnd/bx3/YbbASs1MlraAy+TzXeN4wtg7Rjhwgc8x
/Z9npdcGafJn0y/pKDFo3vY+4sa/f+gysHjX6/cXWiLJQAzEQufdSAnXWdIQYCDp7nF07QeOJTqT
3r51q1cZmdNGIepcR/mHSQHvkOz/jFIg0dEht0HOmZg0fu3Mg3RdmikM/+3BQvMUFxpfRNk23dGq
py8mEumLMWLONj3U723TYomgKS3WiBQZu0MO+eBK/BNp9f5S/EPyYVvxyeF8N9txsTDUnK7k2o/J
ZFWjnxIROKLR6MdoRdrdWz/o4VIaNoCZOWNyDKj+ODhtcQgdWOR5wvkVs7x/FiQNvQo5R/dkr1E5
2ZX3waPyhxkDa4fNNMolV8B6f+082apo1rVk+GQ49JX66mIYNoRPRviXVEFWcRXaTs7RCM8zvHt/
f2jekT7/uXcBaTcuoE3TI/lnmbr8NPh0ZKn7qOTehc6inA/EpHF0Q8xuHYmp3Ciio2khoiuYImzS
aoQwrsLpg3Ho71PGJenBEQJbuBvanv3rD4HPRdV27JJMPy4aZigqjDVskqbcsfoAk/YrAe7f35di
ipA7n1GC5bybwFk9GSOtw2bo0Ak+A+0G04+j/Pj3y/rHTwkZKZMOxTjTXhaIn66qchNlSp/K0I7N
eVuAI/6Ei6/9YGT6+6dQuGAaBjrCjWMb+/VTAnuISLfhUCwdMe4qO7L4WlGDCevv3+b32xO43BeT
l5zEh+B9sGKFIdLGEVevR34TRg++SB07tJS7Kf2ff5THbQGvxoIi7H+Wmp8unMvx2RdJuOSrpvJs
1JF/tAoI+61U8oNV4g9XzxdAST3XE/zznu4bmsUYgI/BKI/+eAVVLzvQUKw++JR/hoS/rEXoGkxO
pg7PGuTBBVb886PguoGxeGwbXDfhuM0a2sRsrcHrSETBNl+ihgDajhhX3HnrFjVnD1g0OB8i7/rv
d/G3TQlOpmWSE8Wbxstjv9sfYt9DVOiWDUauCNTMsGxPVeWeAY4A7E8ht9hxaH7wIvy2KfGhgPUA
uNi2zwjwHYbV15xS0pZHtFoqWZsT5CoinHHtdHGODsqL9wNYhU2RMuH4+9f904W3XAvlguuzI4rg
3fc1p9J2jZTvmzi2j6IMbWCWJRalcGldWgOxrw4t6xohtnUGG8ERPvOZjUbW+MEz/acLzzOGPZuL
bprOu9OA2Ue4/Cm7sLgjOjbS+lKS2rpKFEM8eEnGaYbd8cGw/PfrDgASDCXLAosqeO1fnzooDQIi
Cy069vwGNyYJAnMHtajK4CtGPly7oLZngO7xR1zaP1x3FzXdIvHi3pscR3796C4yGEQmXo0XBA1j
yDngTCeHwruK089j1xKGkRfVqoNYu009EERIrcsNI+14//cn4Ldli1XLCheNEPIiFEfvfpAxC/Ky
LYFp6RBQX1tpwggGzusZgUwfbKO/rSV8lG16gk/hxOH+Fgep5WB1Lif/vArygyS/a+vaYtr+/Qv9
/ik8RbxOhD/C+WRf+fXKkq2cOP2oKw62ot1baZnejwbmlb9/yu+XzWPFYq2CSo0e670UqjP1GMSz
qpCfUkUOSQkMx8mRMwzIAf7+Ub+/GQg52PDJyCPK5zcca5RJgAAIrDGCJ6Lf6sYxdl1KNilZAgPx
BT0dswIe9Qe5fL+/HOzLHAEc03JZC4N3Z5500ZpXFpg65Rv5DtaKfR6LCAqSqaeL6iz8LsgVV173
0Wr4hxvIB3Mc8KF+I3FafrCfdjez0CIKOpC3vjWOD0U4JpvJFvkH7/6fPiXgkrLmLXmKv+2h0RI/
05Q1ECZQXlXtP42Z0dz9/db98UMWeDCvOkmv/rsFZkC9b4oeGnJg5+gyCSK6HeY6+OABMf/wMJJa
6yD98xbo8vuiprfHdiirqOJW9c61rQfGipyJLrSSjBW5K+RyhAS+espJ7vAZZOtZ9bmkr42p4v+x
dya7dWtpln6VRM4ZIDebTQ5ywsPTqe8la7Ih+9rs+55vk+9Rs3ix+mhnVlqSU8LNmhUKAUQE4HvN
Q3JzN/+/1rdARBSHHN7Gqduu2AB7cF8+fghvuLbsJt0Vt2sLIXF66UK+eaFw5GKhqPltqtz+QbBM
/YXgnhtnXMpTnNbJSdZCCFrsnmK/HGV/7gKJ2hqyHy/AWMAIsiaag0YyPn78u/40wMlUIDkAJwSQ
9zerLkw3YmIlVsi8MvJdWMb0bgYsLF7upCdLPXwPM6yuxuz99fF1//C2iGpYT4HMbutO8fX4ptDm
EvPKoEgdKiyDcimRKDqLo04I5seXen9wYUSQ8ICAj2wIC4XI62vRwxy0pY7Z/KY54qGKCM88m81t
nqGS6mbk5EMYexdlW8gL21tQ9XuL9snhTayj/PXmzrHYZABcRkkIfPnN0p55MwWljub3YAkU/iIV
mEiw+ki9xebAaz8amNdPiIbOX7zE6u5xHoJOdHJk62FV/cjaVUcvI3GVNxlqCpHXzi3mdiqBJqXj
wKgMVCudJR8n3SJds1FwSp1a/0yP+ocBA59ZwCFwyQky3764nD3ZqKq+4MWF0xc7jN0bRYVoC5Sr
uCEHQ3s0kBGca6Q4fvKFr6/pzRMks2k9w6CHtEnlev0a8ZJ0lU7TYEP4Yv91dJW+19HB3rCN0G/q
2fvs0/jDvLXi8lnWbGSEbE1fX69AWST0CBJUhp7whl12fzkXhFt8PDr/8CFInifBCjYEd+PtvMAK
EyeGx6srorq+1QuzZsYK40s3rYxPDrRvuN8/5yDWE5OXx1kGXfWbMTh1tsUM0+QEDAFOMEwAzuD7
+lNj0FBpdCjlu1E36FvD1atjUe2bMX8wYnVGWUqdiqH+ZPJ5/4SRSOnst7GEcVa03qwMNJDCtB/w
i1iakezxnC/IePLwk0/v/bhhz4Byl2Mv0wDbldfv0RNggEwNBCNpS/Fj0VCxHPCCHQpUuxdlQXPg
775Rrke8LhMNqSBQs19fz9JSnd0m17OgZuxaoqV3NJvVLipb/W8PHi4lCURe/4eh+ubWYrp+GVCV
bCP7vjna6/5oSd3paMe0Dj++qz+8q3WLjLp+PaSxWX99V16KaENmjJghw+5qA3HZk/GkfXKVP74r
7MAMUzZ5lvPmhgAH6uk0ckMKDQ2vyW5OC/ocmw5zka+c9O9FSq9fBE/ut+u9WYbkRDaD29TcVdMv
t7XjYgIzMPFGU/5ZEeH9h068M2sdC61pG/JnVPJvO7rGa9WIb51hWDWub1nS2LRd1pxi7f4sEvVP
l2Khs6mUYaAhgPn1uwrFWE3GQN8Y/rh1HLpU+eaUGxelDr/y42FhvH9jSOIpIbs2THQKc+vG/bfb
ygEYULpHNkeQnkHyUMk53UrcK+inZrIry8bZ9LnVs5wtKLnaZt6ttd0rJ6rVJrGrOveBY7tBh96c
9n9X1YRBN8Ynn+T7wbv+SAaVgUrbs803E43esW+s1qA5Z4I4ORlK7ULaqLuPn8X7x+4KNtKOYEPF
cfrtoYvGNKWjQWYbgdQQIleeHWsCkwOspPUnl3p/HML8Itjvsg6vlbY3a1MZE1mDGyFDgrQUaYBq
QD5MLgqb2SAcwdczaYCac+fPdrF/eNsUprhFeEKc2L0311XevMwWm2lcr6OjfLDZeKOl0R0GQ53y
4MsbXn57wlBfLsRgDadzKksA7xCDKknJapPIIb6fiMPV7UHeGTUsg7/7EijFOOy1dEqqdFLf/MKQ
lLpK79DWNcLtbzUYDee9TlUpCrXPCnbvXwIZECxeWFCYgDllvx76dZ7qdG/idJNpnvcsRAoiDW3W
FIw6WAAlG9rIc/RZBfz9WPY4SDCeDWZJnUr466smFXKEuqJeUtZWew9Ver5xmwXY08fPcf3xr3db
7O5MIs2IDsLt9NZ/UtnKLl18kBuTtuLJMuUItnu6e+ipXWhkXYVaZhhxhmp0I30vQwr28Q/4w31y
4Ge7bFEl4RS8/vlvE0sKT9oTObZk9tLe1iv7ZJuSqnP78VXef7NrYBhxButBBPza+ue/XYWJEq11
2yW0d83hhuSRa8qz+ZOdsd58fKU/3Y+HIcXAy8NK7byZKOc61OJxzcZJdU/tVJUPX6XuVXcfX+UP
x2DKV1RRKSJS+BFv06wW4Ka9kfXJZoL/sU1EhzQg7SBhSsBuQZx64dZpszmwRIeqAgrWdnLGb2C+
FIQ0iG9IwZDIJwA3DYrd/4NBxbBaT2EQs9/ldCx9R3NqJKRNiyNgBKiDwXfRvefIkKFEEWiihEPY
SOVkqMup135y/XfvgOfCqGFqxuvEm3gzOTBDNqrH1eonyZDeR5qXnkOVzT+5yvuzPvtrNkmUItZy
MrvO14MqBYTcsipH4CxsQOBOF0X7ZFTo0YuMDraTpu7BS0g2xbCe5ts8Wl4sIxr2KarzrRb3HUzh
TN5HaA2Cn8Pjb1lS/98MmCQ+4bcvJXjpXv7lO8Dtbr54yb//27+efUdZ/j37g/P057/4y3oqrH8Y
a3/TXcvh9BbXbvAv56nBn2Ak46Bm/PKQ8if/aTy1/kFUEVzI1fhFd3Y9l/6H8dTy/rFWYRnn+Ong
+nHo/xvG0zd1DGQCNH7ZYRicupk/xNvepy6BBeghKA5tqRboMJihup3eeXD3+hF2kZ+iNEFDUVlQ
KtTibJtY2NNe9BRbfo2j/zYN7PW0+fOnoK5hI8suk/DDt2bPwarHumUO2vRZM2/DTKpt3zQ3QBPF
J9PmZ1d6M23Ksia9sRKA+Kbc3jahF2/StEkuHRju299GxNWvxe2V1XZdOv9rzft1VwZzJ20vdKfv
OuxsZCBHkVWHPtLx9suAGGMyrCrw8AmBJiLjebZqqr0CfSWt+GmnuZ768vGP+NP9/v4b1h3YbwvS
YiHko+quk3UG5tnEQguwpx9upEnR5+NLvd7M/cftrk1Nw2RZMn6WC367lD2vItyK8eQCZDmDhFeu
1GLU7kFB0KmG/HMa2/3H13y9Z/p1TZrDmGhdUuTE24K6jW7asiNuL+EtwlSgmrQVmobsu2y1C47O
dN0iCHkfX/Xnmfvtm6VexX6JyZ8P6c1WbQ5rxMJ9bGxyivmPrtH3ZxhflmTbDuxjdzgjlLlpZCGM
wHYbtOKeyvRjMzfu8Dwv1CRX+L5tbHPdaWrw8Djn/KVKtFuAH9pV4UDtvqyaFN9RktdafWNaDfvC
j2/iTyPDY9PnIorGFbzOd7+PjCwtysElWmcjrZRVhUiHFfYbwdZaJpU+fXwx6hTvPwaUc9jwGess
mm/lHiD/PRghLhbEBaGc7/U4q/1QRcU1aYRSshuMKoXMOdNILwiFPJN2TYgU3rOKPKRFobUP6cqP
m2pqyXo0AGecGbjHZDDKTtZ+jzWSc4MpzSKomw4eWbJ0090cNYbh89zL+2GSU36PdnclV4V9HnNg
7Aoy4EJrGAimquofooKz51O/K67IskyRwID/KewA5hK5B6aLdxJboSsOdLKbkr5tPZA40MdFfNWU
yPkPVe2ObEIaHMMknCKQLAjBJhAoocRz3rg9OxTZhdotHG/4bTmu4p0yoToGbapiZ2NipAx0VcUk
kywabpVQJ+oE/BRCVox67g0GhGHfyB4RWocVE2YZ/JmeDKCIpR4YFpq8iUSlJ1h83lUPA7Xzvcaq
7m12dvJ8HIby2k5rO9/PZY+NJc8WSRZGFdKgjDNxKZu2/sJjwsgGgqv/axVLzLveAj0bEAaGmLyV
of19JHkiQ/U7KE5uWdZ+c3DfPBJI6jzRq5wMIj4S56TCtvYNJBeC+wzX0hPy9OWiScbwuzGL8Xoo
QU/7S63S59R0V45pscCOa8O5u4ZNDwAMiYT9gCGYktpQYkJKgIv3QGhL/XbRtBAfoyqHWyqbLpXi
gQeVDQIREe3XjlAvkS2Hyi5p+IoMxyitAHfhQOu2uIeKRuJ3JE0jLH0eivzmFJNK9kuqxT+6xAJy
llB3O7MU0RQ+pk4U0qRwyuHSDgG510kMzyZnLbhhzUTVRmCOkL1foo1bHiYV6sMeV4/lnERFaVmg
EQdBV2LJsePtgUok98RICZTfIVFhfpEgwPUJnmjukSVI05epZ1UHuqSWfbR6TFWI9FtcCBipwV6p
OLF7DGdlHXkwgC1ExhcE9i2hbxltSGBfg+Jk2+T1dB3qeiHgPESrXpPJzNwYyiT2L5/K7Bu0AXwH
C4BrpOuRnvBJUnh5rsj9rHdrBjxUnEHa82HGAMmnYkm8rkknu3uTlWzeeOYcYwjoBg4EC2GJcsv5
oX3JCD0yzmoLzhEWHVxuw5JQV8CIrV2EeaTsAxExY+GTQ++M5+lSNU5QiApSrTX0y7Rz86pzkGOq
FSNIpplu+AlFqeKUZCY7uS9ryfGw04beCgoH0+p+Tid3PgcDNmrnAprB/DhR6xi2RVVTJqmKbpq+
qzZKpmM4RvzHl3LEqzoLOWVfBR+ZtfHYX18A5877h9ZR0XAp8FDgRGxGe/LZm5WnmEOiNogV4Jrr
qtZIXtQ7hTvFmctmr4BnQRdjdLJDR8Cc40Bp4aWjyGm6C4aA96hXQLqOST2SLicLm2QN7PDecpwm
ZN4bTSaMYIcEigD7hHVL6Suy/F4WVsd005hXg2hheUepTgBih0U+8bFCaf3BCaHub/E/MIMwaZa2
8UhLObrCazV+Nex+GZ4Aw4PD9NNCqfq5dHCsdZty7NNCP4+owIvWF0Zj56DnVC0PpRM75FwMQ+dg
qUKtLUgM0AsQD5d5qq1pWZ7eZni6mzCmWnJE0QLJB/ivc5f1dj/4GAskqyDCdPJxWEvGc9Gneb4f
LdSwfi+QbAcqCXscj8bU3dVUVKNDnhgTPizdHTpiqfibCTyb0sfZ1hdCVOYKIYXW9Y6zG8w+3Jdq
SvNzCzW8OLQzPsDb3ob3xHdUOA9p7wx3zlB4Z/hYonOWoaVHBI9+eM1iCE/Lpp92UYru2AlNDI16
y3NdhuoeGaC6taIJKXxYDzj5FoO4x2zKixdiD8idGWvDn8divmmjqr2P+rk8G7y5wzTpDg9q5YVD
ilWUadgnUwHYAnI+z6IaH0iSvZSWwuZdK6fZFmO1BJg4UFrB9Nu2oHJ3lhhJeyHcLog6DeBX2OTZ
XRsPg+7bKxhtDtttnbrYYitMhGPyJYTtFVhmhtu0jzr7UOYkbmqN5z2lvaf5iwyvh8qCqZub7lnq
eepcbzpJ9JMWxB6csaZHmg8s7VmNGODJVWruXR26dkUWwcHVkuHFHhKCWq1mYMW1BptR4IaZT8JB
u4vJXtx1enVQsn6s4d6uKaGT+9LmrbuTK/+9LyDBczbOvniTmA5jaQ37vGOKmibb3XshzemNhCG8
razpW+GVj2mqskNTRtvZxDg0CMgX6U9ovVz59TCWkKxLsz1N28rUoX8oMl0sY58DBgFcjq30q+GN
x8LU1CEtxDc8A9QUYRg+1+SHbhALsm7Dudz3+AhofifQCipVPhI74TwqfDp3JvPbht2ke01sNq3c
oWxRefc/kqhytpoHz7Gtv01Swaurs2tipemilske+sIj7dmrEeAAMUmsx+n6rIjk7rZhahF60sw9
sie9IdQzA1ypIjQDsR0RT2Tcicy0NkWJWBOEa41mupWHxCLacU5xlBYxPlpgluBQ2QXkQD0s/UnF
JiYmtaYXGIUAXuoWFjrSmaDNRowpmVoDQSco7J6too5u0ZqAYXD1rraDRk3Y3GRYXWHodXZdPRCw
0i93yIqMizG2WVtEXVy6jnGC4fCQV2g6Ucd+jUakap46Ec0C7zQx2qPblQs6TEJxrBImQ9+eRQJ3
p5KeBqBinUBGwgaTgI3uGX7M6Mda2vgqFwLYyC9TxPB4cD41azklrLh1+BuwnurwovnuJfGvBUSu
ucSWwaclzqIZ0OGcYWOyyKGaDDYCkAAuAZ1+14EpY7uYxcGmCDSU+o8RmTTbse6y0nT8PYW7HwRa
axIjvikXx621uLXfmNZlNIbD02S32tFaout0IcLNr5OegpGItaAx3QF7zpLtzFY25DnKoEdAwSCq
t70zka/ck204gvUgiGvLdk8dY3sUQQlgdxsX83VpNeEukvlz2A7uLSC9kxQq50Yjt5xMMBLulHuu
wKV1snoBRL9qA9tbqnnHzsNxGUZPnanu6MbPm6FuTqsSkGUVhfAtWcAoOGDmqtVFnmmkRFT1tmjr
6LQiJUtTbGv6zvgGyhbbFciHjawNfR+R1LAxVeZyHKEGm815vPVawT9MWIDah0liro88dp7KWXaB
Ps8/9CwmfaNAvN+T4xg3XytUjb5QoghaB9xyBTsilvMzWJB+S7DSdtG87owYUibUuTy32PGSqxGH
LmEnOEDdKSZGFtNIsy8ac5gC3RnHDfJzB1gy4MeCUU6tfWN7Hdi/js3hU0jIOX+ZFc1fRV8vlT91
c3jNsya9k8obk1uvLdexo8LbmUjAR9I9hPKlHdc8tRwDmS/MCJ/oMAr9u+wieBiJ08c1vg827rTh
Hajw4K+6wmet5NEXGXYuNiBOcYSBAnDG1kjQevLw+cd7PbZr71gtsrtIhllZO0NZJXDxBlJxrTzz
kOttdCJYYjnKKQcTdNOI6Yj7mSjESUbpZll6EN0F3C3pW15kfg0NbJ/ojbM2JkvJbH7wGDPYMV2h
By32qb+a2YV8S40RozDwdGKxltACqg/4Qj57/WRhiytmezhWtFgvYLdjfu6x694lOikQQUa++Y07
g1fcmHTEL/RubiE+Ucp8AVdtLLeKYhOpv61NYqZlOGsgc2wnals1onYD09O7MVhcxdaWWDy0wYom
ThsMXqU/cLa9rYh6cTceVRqQsiPYBkyXUTKQFl3x/2nXgGasBi36USlDpH4PDHoKKliB3T4sax3q
RK/FRwO09XNomvN2tJV4wGTXiV3Sa+0jfPYGMAOWSzrSoilwUHippKmPdfcszsxOD8gpJmdijIiA
2RCD3RKFgW7lwQFw+xCHOQPVEAWNIXdi9XK71I2B74RDFixKNc9t1SY8K5DXfqy0HlnyLIsr2Cik
ThJDHLEkhCl4Eim77FlCGHUgThjVwRAUuo+dsOrvOJPj5xweyzVV+vHZBWt8BDuPg3csi9qEQeLZ
j10DT3qTFfWyByW+tq2sRU6baqQm5pPX6nSbeOmNr0MUe4+W8piGMrK/mG5TLcT5NzfOfVtp2Lka
BubgA40ZbyxZl3+lyB2YlsKaZNN+quezvmTXj8WgGTiP9NC7t56HZmCvlUb5vYG39Kznyr4znZw0
mFJYVgkgxQbGmQJj7QPZg12hXT0DXrO9YvzLYadAihogiBar7GDcWJnsrkNlg89tuchNNrInAOCj
tGFv2V3KKjk6EF2ith8BmbnLV5Xb5fWM2QbTuh1mDxjO6m9Dpi+X+LUhzfGVVaSu9mF9l9Ng4GTr
RPYY1B3C+AAMTCaCsMctgz/XmdpNR76HGXjKtp6dQrkEp00i/qa1GBVYaFVu+dxQW1H36eIf5IyY
171ZccixOtm2ATuD5cldSuDToysLDtDdMAMFFVV2P7FrJ7KZXPq/tL63Eibipr4ZsjWmT1+KsiIm
ta3DbZYV+l+1qjAiKKBD5MKJkBCaMS6B1k8zjmh/WUZaHos9z2cxtJwxqOwJoNHgNoR6LVpVwh2l
poqreYJXMqXaREJjmrk8ZERd4KpVo2H+HfsJQ3fmmjuOtiwX8FlCuTFFZt8QG5+4vsYW/j6b6RkQ
H+Oi3lq6KgL0q5t5dyA6pKi3mmiq49APmC7nLjQgw3eOccztOTQAkYJQAOXR4TxMB+HN53bWd4R+
kurzoJVAD3yZIHCU7EsNEgDGlfWzjG0V1DXOXx9qE8HfXrMefbQmXb67ZttHe8CoeLGpqmg3bqRP
xEu0EmOWIMcv3dlVM95jhUGnLT1ukx10Qbj1EqPLj0cqpgeXWkW+14GAXDcQHizMOa2utk2KvZaB
JSgRDyloe5SNLdM5+aU15zHYqrk3heB8HPdRxTZUAFmyQu3CTIl+1xoq/aR9/YcKGofwVXZNI17S
XXxdQSv0vKSiRC155nNGv68aos8cnfAHIg0+rp/9obZq6zSidfOnR8V+U7YeHIz//XqpiQiFHfkk
aWAmsO6NzhkPdUGs68fX+8OtrTdFrxXJsIPQ9vWtAQ7JdHut5QrZMLmDLwHsxDCuNW36pIT77lKu
qa9GNHrCApnOW7qeaY6yiSLg/CJ0nY3UWd8Kmw2iuRj26cd39VOA/KpuS8POBfKIUXs1o7xFLzql
5VTKhF6eFZN+s9hVciSjMIUw7JXjloefHDpKu4Rvyba8qCYNo/IgtLuEg/55C6LZ2H38i969V34Q
iVJI6CjA2qbzZgjFng2EMQ2jQJjzlyFOyI4ry5iZG7wYG2b96m9fzrLpOdGqpKpq/Oz2/laiT8O6
cfoJP51n52kg1GwEA3Wgg+OaP5B0m5+8WrpYrxsgqzCQaqlE0C8N/W3PHcFaKGLdjtdwBtW+1KVq
3AeI6eXWIq5zfhZDYWYvhZPl28XunF+tj//fnPxXsarR/3sk7pbWZPvP/5V1/3IaN//892xu//nv
ITzcn/3L41//9uvf/9WjNP6BsohXiwRvdYsxCP+zR6m5/0D5TpGKIonBhA+B4v80KR39H5wD6R2g
fcLpalvMR//VpETdivob6byO4eBvwXFfN9hR3dNkQQ3D1VG64SgyX09DOToC3WK5wgIelLp+cJrw
k1bOH6+ArpK5zgYV/VbNCXq9bvqUK9Qk+REmpYfJ/+UV3kylCMVGkzOF4SMBjLkH2bX/kyusJgBW
CNLe3i4OxgLaIdGoO/Qy0GzrUCefmbreNLwQJdGZXc2rBv491NJvRahhpUe1mRAtj6PUms7xrVKD
b3P3cc25M071pq4K7izsgNq6xXkBNGYrkGidw8Sz64BtQeLs6qnPH6eadg87K31enkjt1HPYGEVj
7JUNeOhM13SgkEaWEt/02yfwh27s65l21QSvGm/Mzp7h0o2Vb9pdeEdJ28EZS2PFONO7v1xC1KxS
366ZmR9f6fWC9utK6zqGLgUu3LsFTaMOH+kZ+yV0e3c4EZJTiGzX9JOWTzYFf74Q8h+HSR3K+ZuR
tWSFk8ck4/oWzJMctq85lg9wmZ4+vp/3T04KG00mhSze/buPcHLgps20bHzdoUC9hqRnhftlKpyD
Nn7WJ2Te+G3FWJ/dKqShFcF/rcLKNx98LNMOrhabxx7ZcUH6DfmbU7VsRHsayU/W3jd+wZ8XW5cl
+NJscpAgrzf++2roFK3lTpTap9zcZM6DbgahPPVAV6wZsMNNE564+Rkq6E8a5QY+nff3yapow/5e
G8hU2F5fmnJ4QzBzY/q1sPs7aQyJ4xdySWOaIbI/K0YPnGM5Z5Iscy07gea43OBBKrddO9VWYDVR
XB4ya44vE/Y0AvdExRacUixBK47da0/VmGd7DnZ6viGApDhNjL66nz3BaKHW0d2pOTa+qKX1npXr
JACaifkmv/5nuBRlib72tZxUqG1sOkS+W4iMtU3CseIsqZbuWLoF/3QNBetrVq01NxkKNvWVOxGc
VRsOKVWte2P3+djehKhli01YW8t0kutKN09DDr5fUSx756HIDMvX6D0QHu8Qb6BXsrV8M/biG2r9
32kJQWytW8XBPiSIxIUITZ5nAKbZuK2zea59e6SrvO/dSjgnbP/r23rhlHIk1rTZzZXWQkMJuyub
FK1jLiJsWSuS1upyaFpRAr8yAH0rmv3QOyRiWWM7bOqcAgd6CbfUMSuXGtlSQBT0HfnU1deE4GHK
MCCMkwCvTz5dVkvdBpUSdX6eN/PwojiGndZhzeZc0cyvyHO5MmB3BjSInTN3URyVBoesnjDvkyQw
bb28FF455DvaLnp/G05rulpS11QXnbQtp/NWa8PxNHTa1VdhqJaAzgSkU8+pNeptzo1SzhwHyvG2
KiRA0zZ20y/e4p0kzHoHu5wwC7iNeT1YrXc7Ygwx90aodtSrJQ0rzWfwmZJMWkOd0UMAgJuTNHZW
xWkxnvBK4UzVcgomCvInlBcwGekNWYIU/ZPibuTb2Wo1AfK7gl2uddZ7K04IJKK0zzoAcPuF/M0H
uH8DAN6+J+2IzAqLse000VVKUxVsC5WVHaQjUgGBHjXnfTcsW5hb8DE6s4mPoiKw/KbvZr3aQbIk
STfnUV56kVsfR+WxhBSkxM13KSPI3KMHrEm1jIw8xUqZ1bbr3XVWnG17AnZOm65wAmyK40zNuGRE
wzQuXeTb5If7MotJ4eto6Z7U4xAle7seKD8QSCJ0cTmmYZt8G1aexVZNqtMOs+1l4y1YpeSlLTUP
690ENgCSExrqySuJYJ/Jdb6Do9nEZ51ZAB3yYnCMQe00yXO9dAjqAxQ6HsIH1va9JQkOAZDXZZRj
jUZqx6LRnT4oS6N5LFI6+btYwE81IbTuCmv2biNq4jt7tijBOLroXgTEo52l9eNBm8fmasJU8iWy
rOqHMEbrQFlQ7OJEcw9J0/Qvbq2PWyxX7Uxjhsp1YFhwPIMYDAalGyyw9NdcOOsqEcIvxlyXPq27
6K+y91xgufF4FpogZP0qEuJA2qW7bzjNZfQss+XFixJRbmylF+CNBjBiolobQMzCu6FV3ZNDbfaF
D9igfDX15l5zuu5qAJ23pR4UL75o6vwEl7ahvcg2Mo098fTatg8RWaInWnullZhCCuAUoEdaCnQf
9+mStWfWMj+WRRW9YMEuzowiWb4lFInd/ZjnXrllU0t92MojfdxP9G+iDRXc+H6OAdYTl0V92s6V
BrYSn3K81UGL/hg7qqFpZY7ezYCKz9mjs82IT+6BklxGEiD01jCreA5SmijLmW3FyI5qLSRbPrfh
fh60uFl0aF8F0DmiC+vzxkiy/iHvAeShVtGBH3NGiisLoFKMjKlnyoYjSelkE9NAu+N3F0FE9YRw
zm6wzacO4uLqg2AWKRws77tuSIBZmSCKrEOksTsjcjYZ9iQDjnsCwo16L+Ek/sUBGHydhOV5kuNF
Hjf9rC1rjTKmUa+32k1E5SXc6V4R3+MctO+LfoILnhTViUd/IQw4mJJS63bzg1tBXz0DRK+f0zKb
+ru60VMCfMgSBtCcRPseLgMBifCm/N5jiOwcuv0mSb8AVu4zl4JoMYXVadaEDY3nznKNI7CgsQFN
MS+APuNlrsbbokkSUm90QrN2sluEdSU7q82fOoVkcGfFoo+voWzkWx1E7Um/4v+fiboBQe1SsLeu
RjaUZ6hxhuswGRfrgEVAqIMYOXKHA3l3hlU4N0XVC6pMTgWHzDXUAJcu7jRWv3qenPDFaXixF9Lq
Z6wQ40gWT4IgKbv0BkenLSFpPpw1zjidItEPD2VbeeH5PBikPk9qaI6z0EpS0Smb8xFhJTgN7R4u
GPl83lUWjsLbTmLOq5MZ9jzdL+nh2TU6BEqbXqHHIRKVBZtsMeXxU+lIUFtHta9u0FQ0hPamSDsP
rA3NwZ7aMr9ovLLdx3poP+ahoNdL7WIad8oYusMyGvljqI3L08IEIHehFRfEPLr06phth2OdOWRB
caRvI3KgImMf6k1/1S3xIM/yKpognVFGpGzYInP3y9kzb6xuKXic07gnADF6Cbu40X01q/jWTFud
g4Eyt0Cf1Xbp3XzGT+Jke5kn8xoaObEp8ZGroLiKbGYwBKmYO5aV4I4uCT6ZPhgG7Wtn7FpY/6q4
sUgXqrZpP+i3eWRr1G09Xrbf6o2H19acwxvKzMw49Nit+yWKbpimjQQq2aRaJHeycB4B2ObiPNcI
KZRtUV/UsCDdszgkbzoomwxEVGdNpKhWWsJo6AqTX73ozcxiqlP/z1HpARcbCLVrQcGWCxusKe1I
ONamLONjA1hnkY08pkg8TaCWvpFO1tas6Yl/1TSSOkka1J0gNCv9YFFtTc9yNSb2IXZNxFtGQxw9
+0/gHGD3vHpuriLDbkco8y+FYLvDfmlMHkaitp3As0q6671T5N1NM7mwa5au1qlVu2a0TZTOXwGQ
1H5aPFIOfEBk5X6gSpMywzapcQjbIraP4YIYBD5dSgpgPXbR1oSgHd6wd+mHoIUdVKPnzJF/aUW4
82xnYQdVzXcuwbLDLRAykKIEEpJ71wRFO4fBGJqHWreji8haUrQxXrQLocZulOGEu5BPPvfrXrd4
w9N0wFtM+J1rN0tQhg5SBSPT2x+1NkhfDG0Nost7pBFicLLJp70BDF2DmpAm6GJUmw/XKE5BkatB
pN6ht2nNAfDRv6B9qlKmkb7aasswn9ZiiQ6lHKgCU7iY5t2Iaz97GqtEkndY5ohg2nI2zgSpJeyB
Y2s40+euFOe4FGligkLOviYssmwQNC88rgnhKHDS0Vm55c5VQg/xappl6b6g5ArDB08vqkC0i5ew
oDnyiyI6cReZFTymciTZrdb0L8jDXHdD0aW9nkxBhlSet84pBhWXEoSblFtVdInca6oV92LQh5T6
smZuCA5bpiPHKLfZV93o5bSvNfU1Fyk7Q8IYtC+crOhNW3E1a7eyiFwJhz1GHqOaPvna5bBIgprG
dHQuZKHqr0ZTGvGul7nWk8IbN/mtnUbMKl1Nj6JvAAQexUQWY5m6Rh7YceVthUmyot8OYBgn0Zp3
/QxVhg9Dn0+IXVRHDchs7ruW0twzVg5AGpGHF1hadf2jAOtLFwXW/JSkxzlNT7HR+WRumta28BxE
VvPSaMd0romNK6PwkHiJupxiPbur2l3H7r6lZOTHHmJqX5/MLr+kckhLzEjxkoHL7Bf6ZUsIL5B2
hLwmprs2/XFp3Qu3Tootxw/7otdpz5VW3v/IYju75yt09xLA4SlgeYEIu9V+GCEf24Ypej6O+GvG
k7Ct5HhctIkOUQiGd/BZDUKEj1W/J3G+0u57MwWInpRwfFbYZEGP3kTsQWNjnoKZiNzhoQIMwiEN
r4afTh0qKltDy8UprAka267ugLhWyRa3f2FsuroUe9VMilS0ZZnDY6ZFFu1M8g729BvrYfO/STuv
5biVbE2/0EFEJjxuyxdZ9Fa6QVCUBO8SHk8/H9QT0WIVgzWac9MmejezAGSuXOY3fdr18R4pYkff
q7gK8gPmDoiDWuzi1wj0MSPBdCj7dTO1RX5IMNC4LEIazXviZbin5mJomAK7j9YIQYzvXBMxPPwp
Q6F6CIU+a3dSluGwwKo5ytZ22gFQCZp+WYjSrjGcDcL+3h1Mh94ZE6PbMU6rH5VTd1fwp60tGmF4
LhQMqkGWJH5xYNzbv4qu6RC4zocez7S8tRtt6QfN4Kz7KY2rQ6F7oXPR+GWcPYLOZewX5qQaq7bj
Yy8MimYm6X7W3Q9datxpBPbvLhzbYR0O9nQZhKK57KzUfGMwg2djYGYCF72+Fwynkd8N7xGN5kxE
SYgVkdHiOgDCZuzXFUJm14nT5DszAPa37TQ8ooGC2dYiKjv1XuI2edNiddjsrbZ1v2EvDXS/81fo
FHjlZkKjOrmyqhAtdknmvtIbheKxEQGimgDsvcQN8tVM7sKZ8jzPOxZVN4E5abqWv8Mp91aazbTb
LtDNZ6g3Mmjt42RTCYlGpxiDvN7GHsl+g4PNQ+a16QpDav6rB34MsmuzGYc4vS/lEKyFqJw1znw8
Ie5IAK66MPge04h7DExFPIfVIp6VpJrNJ5HcAEDQ1ulg12JBV8H/xrzQoYMnq0tXj9R1OBUsNpRB
VdK277sX3Nqj32mRwrXUB2/YeiA0ru1upHBvbDVsQYGrEXRm1NyMhalvExgD9VNhWuNFWIfRapKu
Pm04elaArqlpL7PefrdrXbtKuqpFshS40x0pavGt7SSKoRGPvMgmcChL0wCCSbgIynHRNRZFKFNx
fQ+vxNra3YCtBuC0A3targCdxRt+enVn6IV87M30wc/zex9QJelVjrwtQES48KsObflXAo68iDHo
NTe+Hfb7kYQ+XyC2nb/Uqi3DLX/NvGbTwPfNFKQrilzjHbJWsu5VVez7yZE9xiB1D15VUZz4UIS/
uVWm7QCA08TSBgajS6PWuEVS0K3D2jHDsiTRK+oVRpjuM6LnmMVSZL5iGIzZWj5M0UMYtcajqKpu
G0aZiFAWsZM7DcrkN00F2b1dwcvFbHHAsXdMDz2i32w6CaCrcO1s141Gcg/2wFmLyrWWOZTZm6YG
3IV3eQcujLJ+UVMJYv3AHPF7i0jbqnH02oYIwOdasQesdoOYbIRzJ9iOtcHtoi36gR+wjKrcf6rs
wd1OUmeKq3z5G5lT0vFKjy9DhNZ3QTjEezXMDj8FytiAKlu8XCEXPXvWGN+FUrqYJFmDj7Etemlq
kQHBgwNgGg9t2tszZWbIl4ONEA8CEmOyK3So1iEYCyA3bW0zJ5P9RvYa948zFj6GVn7bJYh8p9hi
KjGCRBs9XBOKOuZ581QOdxhQhhTQlUIXo2tWbqlGoAJjtLV6ApsF3BRJPn3+P9Velj2nY6wn24T4
MYISSoONUWIkgw0Utzek/O6QIwNUL7tGWb/QiyrW3P3599YCp4Bowr1fA2+5KqfWWs1p9ZMLgRkz
DfCaJLROm7xPmHu+jBjfdhvQhyK95XVweoYS6u9CDqj3NRib8K/4Ad5g2G7HDLjpHS6reMBZ2dQL
Z9xF1AfjIQ+k9VYgTU40pm+6UgZ1xiaKNIWFrEr1tUCbxlt5soLtG6IKv6mQXECoo+reO+RI1lBb
b00ZY2FclxRWC6mhVdpCyXhwNKEvsbk3b4H2ur/skZ4VaTQ6uwhCT69e7ps4Joz9Pe0xSksvtvJL
nKlriTdT3YK3rxJK6rDVMR6dGOiAlWBzg4CON8qInLUncz/alEycQHmkbIK1GmtQ7gjUVBbsTukc
4HfDDHFndzFbAQdclIyhyIvZeQvqsqF7wEJuUT5rB/L8GPiALMW+LphwbZIEWFR9EGkJ6i3TfjZj
C/QCDKX45be2Jtean0kEB5g8g7uYLnvl4LfWQDgKd32u6jfHzMytcApzVbVFBCS+kSzd18bIwRad
utM11FUGuGs4JiInhi06NA50k0mLZONfm0WE+wdmRAzwcb+brKsyqh+Lsn1zXNVdTe4c7jsvwska
m3YzlAB9LqwtuES23270G8SzlUmmvnWU1b5OUe44F6LJBoItevJX9OxHcD4F5dSg41c1z76B2FuV
/YxyXH/RY9K6ht8/4E6OEDd+DxK2KFoA2Qo3aDh+shctSsx4C0y+xOomRBrjGXa2/iMtbL7DNPQ6
W1tkSbGa8NOEVeK1/XCVu0Xu7ZSK8cdW5ZCA+Esq7xD2LsG3tIUPQSpksi8aEEYQQfInL5OhXEUM
BW6GsPNQiW6x191WKD0HIP2rzrk2jLTYgAXHoqaoqT8w17F6IICYCm/T2mn3epjWaNJSBrwlKGVv
w7JL3jRoTuXK6XV5gXH8IDYUGGO/jSrvhgN6l4S0FELD9BZWNFj+HrCTaW28OoIfgmg2oRctJOOq
TGANQ0sqvVVcBuq1jDpzqeraU6g4Zf6Loizylnrr9gN0D1c92zRqcQeZ4tq4NwrHWfldbO7tjN+/
Eb2W+SsVI/a5RKC4HlfY2PRAfFKT5qHR2+rKD0b3J03PX4We3fmM4q1FDUz3ZrSwm9rgKeGn68Dx
0wejMdttpPTot4FuOeimGvH2tasBd8odSNrAN0cvO4xxAsbQ18JgbptbWNcEdjG+BaWbCYzJ2+HZ
9GfUk+8miELjIgOFpEzSbJ/qXiC27aS13dLt8b0FbWu3gPbMtknWaZCpeBNr4ZislcyYZDYCCtTj
kNaqgR0VTN0mtMATLBgd+ldugG8Dno9lUm8T9DfR5G50zBmyAC/vMGMScB1K2xsBulsDECwwiu+S
Bnq3TLQsOsRgly3MmoLR2RnjGGtbJtf2Wz/N6KWSHIrSN0jbbVnkU3IXyMp9LG2ICLMMVn9onZbf
AQVCJHuvTzRtqdAeBUaN9YMd36K9gD0eff2W8QCvDARlXeEcH9aYcVZGVb11NPCmnw1FGMpypMD7
nGg47DDk05oFNmv6nQwKG4+MJJeP4Jj0eBeYhqx3HhyCZdPk+drUtOxG+Xb9ABnLordOGvdrinDy
GXKJgaBn5Rl9+sEo26Wwwxj/gLbbDIay6VJLsbGsNroyu8aftjgLqLs60Ftg9FZMXaW86abxRXRL
Vtdf50bdwSmbCRQjEDj+KXvwf+ZjK9RSi5GpWzLVDZA5z2OyWoErsXlpWLm2Cu3af84NV6xUAuEJ
w0FuGyCSdOrvW73wgCSyiZ+zKQcJDfJFI0nAXfsZig0OhEnVpuF6AtlGtzKgswruNIifoYnVlB10
/CFjpf5qss36EDQ+IRq9YDgaqcusqBjeOgO+ISLPbvWgTZp6wo/UYgbH3fXLzOL4Ns1ifKKJFc22
s113ndp2Q43s1mF2WdBHfMCrxuyXKSYh+iGyWu932lDKglRqJd5dfl33W0NMY4SEe2BSQ0wlWjxB
46W72WEtWeJ3FO7zLMF6Q+VdsU2CpPoGKM668lut3Auv6R8EeCDu2RQlGf+XV5baXabVahN7PyMM
VjxLSVDMqZmiTgy8dGnnAnc3O5HiVy17r1p2MNHA8ed+bFwmYRa+xH5YqnWEeKHBDIX9zPTZe6Jd
eNOF6aMvLcKrYYd+teipN/mK4AmbZmj3mSzjyywcm12NtumV6dTIbIGLFdxqvukFIKbcMqaDSO9s
38Z5zliBT32NYWYOFart4on+IQi/hdKRPb9EZIBZYpZPDRw3nyYgXzyix0ZFkd4IJFwXZc7waNVi
A+jzI0OUFIaRydYiLFS5E0wX76v5+g2QgsC7xysTBf9l9L4zEkRjA5FLYGPsVHMdKTmQauaT/lhn
cX7TOTk5YUJvkldFHbcZaJom2xiAoFzllUuh1kdqjC+k7JxXmSCiqPUZnjtqtuVZWINR6YibyYvA
i/tohXNkpS8SZhY/EonZ4UapKe1fypK5xqLy+jDaqtLg2lWRU6w9hZ7OmsZ58YYnSbgP4W0kdzkj
PJ7MbYL0VjaWexdFepNfpPFYwFjIHe1pqktxIwJcEhcgq8dLOJSZWONuKCjvdFsn5cGd8SoDHv5i
iLlHHmiNjYdpntoH9pK/IaMSG/hCbX4xNBLuJxkjfU9LltjgtOZTUbcoBUpAzfimZrUzbfXMdZtV
HGB28FiRlMmlbkj8aXzwpazXasOS4VIAWU7YLqoQrka4Tu1Oe4YhVe1ihyt1kUXp+IMPJ6+imQDz
PSmxY9GzSNce+tpOGbvgHIq3qeYYD33janNj0q9ng1l6A1asMJxkPtXtm8wLkt0UlKXaBrU1PcZW
BIo67YfhqRmNaFWOgXEY6WPfMW+Pv+O6qXZRkWdq72RNmexClRs/5GDpawDx9DEzf3TwJ03rGLrb
iHsGbEFMTuhRMNSKB/Q0ezsQclXO7vYPDXLcwTJz04lauXPluAHyAK82VbVHyzEPUrFOGsf+rQGS
SfdNXzYMczKi5NLw0hqeC5nEj5Ihz/ik2bkM75HpIFuxPUCmuK6YdPwhavdPXRdnGAwNUf5U94NH
zly79NuZxmsajBwa7Jup87TwrvGbkiFZlNTfjCDI9qWgx2iGmPMtzDidnqPaMH8P9ZA8RKXb6nud
Xt01bslAdOl7gH2PqwhsL+2ZUhyaPpDRdWJpobgPEWGkhmSDOZcW9/Y+y0YZXcSMo6lQQz4BHFa9
fYM511zLpK8mqkrPvot0gvGyr5rsFr+o+sGg9DcX2BqV0YXf2OVdEGDFceh1XL7TpAi+2WRDSGUO
Ps3IWEC6i3pD/mxVJ/VlG8A+Wwa4LfZLnct7uNSmIGqXEgR/vSqGNro1gtSY9qnlVwUksLi/hk+B
VWkeJOlLLgAsLISsm8fGshX2Sg5MDrCXGlOBqLhwJw7favI0fJo8o02sBTpQ4EqyKtFpLpUY6tDm
S+GwRZpcQStvzPdkbNVll1vqVtpkJ2Dvp+cSPaQrNFHgKjCbR/Yl7S6gOCrB12TEYC8spY3BdrQt
iJMjdDmVY9gWO8M9ViuMSB2h9LsYB+efpii9cBWC1d4kae3q3yISQTqiIzAKBFcaZ1dzaPbKils8
gnXnuyxb93K2N7i2UdGoVjC4/GTbK4HJLYYFxkY3YwHHWe+QS7arlJM4mk8+lD/eOWaxW6ep2nDX
UiIz1MxqudNbk5oryrGwWk994K0tphi/ubck8Ek03la+BZOwbpW6SjNm58WQWDEWSRpMTZt+YLHK
tRjyYG41ZXtf6ZV+W0fQAqOsG66FJ/RXqRp5gJ5trauSP1Ux5veXeVRb2Rq/rhwrzr7cjHUxsktg
w0KcEXa3Br4euxfMiIYX+kb5hvRZTItsLJtLZYTBlWOVzrNo7Xg1KL29LntqfLDcjENThtWULzKg
05+OQ05iCkLgJ0fJRza19m5j1dKtSrF7qQLb2ARoZdwYURvT1knRZs+IKS+tIMMXXj2uUVp0sX31
0dD8jd1ZypdAtbO4CFy9ppmTEpR3ZOppsgQmL/Zp72cP0NX670YeBfmCRilkT2TPIdSGkV/WO2B/
+QXG9vZuQJ+2XVjpULCjhZbdw1PyGHbGVfxL6P70Ta8tRijCiyO1o305PlWTaKDQMh/kXZhZ6WMN
1MJRw+HJ+GVwDLe+MKELGvCCm0WuJel9ELg0IZqylPd9w+vKvFqbwBZg/bjBgdigNmpSfQn/1X2C
bI/DDOZuTrWu4whMHEQPHBxjY8r3vjfb+WStU2ob0gq85VImiDtQ4FP6OOKPvqB72R90kjsI7wlB
blNwr10CE8TfIp2y/NZyyXRGH3UaOrHwxqlxhE/yMn+4jV+TWd/Q9nSD791UoXZA2TlPwZgwrAKY
RVdtVGv5qhWDaTzrQ6dtvADD61lg3yL/0CeTLrRbsXs9raKm1Ca5coiS2rKu0ZcIGfhOadPhtFNu
iRfJrT84SXSRBE1yH7Y5U3s+xSXy+tMTw/igvo6E9PHIKoxgx3Q0eCzxxN7qfRtfw6GiaQ2uLwB6
QrIeb5wccc4FNT7nYuKFtUu0AqARTVo1LMYhVO/4veLHillp992KLYKWjz3mbV003rACjR0jQBGD
UXaZVeT3EH2Zco45FGnC2DV1jH3TNoO6k9GITIMucuYYXVZvPF+jaIFj1C2nFldrEvvU3GAraTrr
ULeyXRaaXgwiwCrumbDRB674W9CNLdPfj9w13UVj2+1NX3XAIVO8dIKNstzZNoxGQwZDyU50IBpt
cQtbVb8aci00LoHiFcPesCM6Xq4Sxa2GuyaDH4glC3AAEQVHpW4CZVqcjT7fxiQ5l9JHIspXSf+g
GnCXixYz0APazVO9xn8LuwLLIcvalB6Y0AUak92eRrb+bJN+v2g6bl9L3zIYQyBM8dYWqIbSK0v9
4nagBbA2cXeGOjeM5kWPB7n3kg5CHXJrGnCzDl2z38KAY+yhMEqqFk4bMxYTaXITd63rb8gVJNrv
fQ4vtAA6lN8xlQjHB3AGqXol91G4PWVVuLNUmPyuUYPVtpmHb9OtKnOh79zMDX6IDknvhTILFzUs
Jr3WorLdgXY9SJ17AkACuEkU3ByzsCKMeP3Jke3AHLEv1rxr8Q0MYEn8s7j59BWFDPk+d3ZPDTtZ
dCMYq2K1tsq62GdeVDP29Qrhro2h0exl1XDzw9awDnGkm4dEEESWGQi6J6MMzGfkzJxV4ujhTxzK
PLVT5lDCNW4LN6ZYlLSo+MVDeIlQxfDigQi0N5FnKwE7DmkFaNGWUT57eH//DMZJT/Z5jw/hFTBG
hb53muBZbJWFvBo9RU4j3X58bXIz/gFGwXir3G72bMcq4HsI+KlBb6TMFAP/wP0ZMsfwCO5MYuil
9k611ABfE7Q0xcAojDMsl8egWEvwGv3Cc8Zy2iWx693RywQeAnkjeuigV5fXiQ9IggMYW6QqJo6s
N5kZTheh7IZ3wY36y0C7AopmohNxCkT52OGxO7zqpTQfxkqTKYP4KPJ3c17mMD2kx7ShsW2Pi17P
ZYzlsYGrtZ+5Uqwi3Wte8Yr0L9GuSdS+wKMXsi4helzEeEygnpjpc4wOOpoHWRPQ8S9NhIKX6Adb
yXqafJrgSaDVzwaEyh9hTn6/NNIQaZOQS7W5wJS3sPeM1wdkSTAa2/5PM0x5m5Mo0eJIjGLlNFJ7
NGuTNndIK/o+aeEdIx8QH0a869/0uKloxgrxH37D/6No1h/4KgqD4EEkBB3AxkcY0gL9lTpsR2Oh
1/djBKaBI+s50/5r9O8niFymkoi5G5aLSqd5pA8pyhhxgyZmYK8jb6Hdox+w8IprZruleYad8hGL
/+eBvFl/GDA+BmazvNkHPC7ArTKtcYJfTPQMBTTWpPDvvn6aU8i0g9AJkqqOwfOgrvpxCc6ONrQJ
SxjlXek85tOabv7XS5zCpZFTw/oE4JkFC+KPcvvfqOKwAC4TVtAQvZkvRV6dbLHl5aGMMzhilx/7
XzbT/L5cYZkIQAJnnwU8jx4mr5Da9KMCuMncXaWr10eC4mBnD++ZexF5Z3HLHwXN/rMgZCWUFl3g
5tgjf3x7RTklKMaNiOukEyIh0IXlRa62kXcVR1fo8XQMfs/ZlJ1+sRkfjSCwDmfLFscgdz1gpOkB
mlsU3b1etLsubzZGu/76m53uPE/YuOTI2T8Gf7WjN1m6aRspm+RZejdD+9y4h6///pFUOm+OD8SO
g4IApcXmyH58czXtU2dQtr0wa3wK0StDNiy27KUame7qkPO12ci8e9PrZwQH1rQW99hf/pP7yJ8f
AcuFJ8Q6w4UCNh/1v3amxEtRDz2oiqNh3RRhSQLX3I+xXS9Rkr7Vq3jFTOGM99ORoPP/XRQrCFuK
WUD6mOFmY36Q1qGkRx5716p6KXvygNrs72qtOIwYuzAOvGYyR4vSUgAgzeYWAZ9lbSQH+NK7Ogiu
kKe6//fvwZYyEHGGT8l45IhnoOqR8RV8n4Xf/ChK81KQfVmxWSE0deUiDxRAWtXy9snT0xvNmkcE
xg8odWeYFScHGH4ITBFKdY/4qrtHH8TRGdsFA7BavPCWraWtvFlWqwpWtDh2SKIsAQa9f/3kJ+H8
aMn5J/21B+DOMsjPWVL5mxJmno8eSs/UrUX4pQjPMCxOjtXRYkfsRmTEAEH3LNaBk+HCZqKJotSZ
KHgSIFiEk+VYOuZiUGSPzi5AyTGGpI7R1mitmRlsEQaiyj9nRXcS1vHywmsFru9MmPPsoxMcOFrT
aA1ar4Hl3o65+G27Fl2RrH6aJqd4/vornT6Th50mOD0WMuHhHj0TUhuV1li4U2sRQEOSpcDontnF
Zy7c0/3HMjikISpqoDR6rMlXNIGO1rqHaIZ8buJNxtA8ByoAbLl9RefuDC/qdOuRSMDyZfrIJXxi
9YFYcdh4yBYvUKXBFD1q953frZMhu0u8ad3l05n1PvliXI4o5xJ6+Pfj0xVFLj0+XN8XZvGjs+V1
OjT3+YiIUR6c4RWfrESYY0/wUFgV2ojZfDxU2jykymMUCsPaueOfLHZBh8BTFRsuah7iTIIxn5oP
1z5XsI6OIQkG7Eu4bB9XE2pQLcg8jnC7rM0Haf3uoYrkguGfg3LRa97163/cjvOKpjOL0cL1tI6P
WFtlWRIgh4lykolQoFq31i8fT/Z/XoX00mK/c5QhtR09Fw2mUQfibCzUcD1gna58qvEzV+AnX4o1
XL7VH73oY4sQ5lilawaI7EXawaV8N9WFk76M7Znze0Q0ZzuQrpgzWx+YD6qk1lHW3DUG0i2pTp5Z
a/IAqb9ZVU417NPBiC/H1vqNr2UDzJcuEwpJu2SEl6X6plzrsT+c2Z0n525WCrbpkro0+Uhw5ij9
V8jv6wq/Lwy1FrFO8e2AFN66mWk8Yi6Q7il+aUGYmL9+/TFPX7RhCljAFtxvLFaPmbtmSx+HQQcz
98ZbJOpdF9PGTw6+/fj1OqcPZ5gGdlMWzEEwhcfqAcFoVZNqdKBAvOyuRDA0si4zgBfYOpbe768X
++yh2JumsJF7YN2jrCEzuj6SHs2AJC1vIXnu4UYCAOwPaATsvl7qJDRTBBFJdMGDYSJozM/910fD
ej7upiCfJTqTVeE/11W1omYHT1Gv8+admeDX653cOCRD3FhwrG2mSOyXj+uFMjFKIw6RycON+BIZ
lXTF0LC4GLSsOxNNTuMXS+FdhnMGtzX5z8elotoOTGQPIBN1brKXdP5QbBkzhH7sAjiCiOyLwBm7
Swbjzw5z8TNh5iQp4UnZKXMUcHTzZMcMHepqjIlRnO085iOw2aoz7rhHytrz6f+4xNHLLKXbOpJR
I01/me+KThtX1li0ewX6a1mNjF4Nmf9MEG9Z9nl6Y7TinDvMJzt1Pnk6Ja7O5acf/YIMcZnQRNgU
nVyABlknDwV6K2Y+vqZOdeY++mwtQAQGFpFEbv2YywpeeKSJR5aXNuFKahfCu8oybtn6f7mO/nHf
KK2DyihZh3nXqpdXPkPtqHaXVXrmkvhsh6CMbOGLIQibx56aaCklQSsZxFaFvKvK4D12zvncfHLc
4ONxzUmqQTxC5//9r+PdhwhyRilVkQKVtqiNbmnpQ70IrerMbj8lObt8mL9WOtoJA8xXNyx4a60J
MSe6ndh44a9GM4EzZoj20Kdo3xBGqmzt3NKfxDCWnj0aaU7xH44eEjU95Dl7nXpTPkbBDYM/U+yq
+rbXt4Kxmhkdiu5CDNsS/pq6D9WBWX/rbSxs0Yu3r8Pbn17Ix6Rpfg3//S1Hr8GMm8iP5s3DbxmL
bdDgXvTdR9DAsA6wE21rGw0PqX/pxx3j0bWNO+d45kr8ZFuREdg6IDObzXV8JcrONgosf51FqVC1
NdqSCwsIxdcP+slhtKXJjYE8B92G4xq/BS0KcZoeLsyY33phbQDy/oJQt65QEP7npWaRD2R7aAnZ
VLIf93AV9JVZJoa9YDz00kXjXVlbl8C93v2kbM+sdXpeyAwxx6EBadF6Ou51ar1eVQiAsIsNbYv2
1LuR6JCRvW//+kgsQyGE2w9xDFTZx0caO3BCyM7SAW+6A6ZdzJ6BJhfjmurzTGPkz0/+uCPn0IL0
iGBA7cAm/biWZ2p1VXahy403irc+avpniJnaKs7T7MJUHliwkknAPtANrX9JsbKKN0bMRGVNx9x9
MY1mwFgsm7jBtCjpUdAMxmjvaIF5k/Jh/Gtflf2vVICyPcBLACvv2EWdrYrMIvFtJoYMG2Zr6e/R
hwm1sqfIek6N3r1TrhFdsI2Ghty07x7LUEFyGQw7p31V5unWNOIBrEoYqSf0dQOUapsYQkTZ7ON8
aH/5TtzsITQM8ZkL4DSe/Gl2ogdDusfNfXSGrRKXzSoCK5JVPyJGabH7s8LXeqrQ2N07+plb4DSz
nKtHvDsc3WF//7nk/wrRJLUGCArEwjV32hmGf8ckbyHb7srkdjOQMf3nrYfuhU4TEv8hcvWj7YBR
PNP52nOpIeUCSU3L6DdoHUocaL9e6DQM8dcNj0m748AvE0d7XLdUV1sx3l558c0wL+Nz/qif/X0q
4dkfzZq7jUdJculBUUQb1wXTUfxomHhPvfP89SOcBjkTKZf/LnH0rrRY62A/sISAgMOkchEjwue0
qwZY/dcrffIwoKrozRnzJW3oR1fYBJw9RgrMJe7UTHGRWDHOLfHJw3xY4mhXN1PX9xC6XAiaGq5F
CRJ2cSH63QS/f10XYnj8+pE+uQqZMbLRbL6Q7jCj+Bh4ZreJpHVzDwy3vbCN8qJMUPJLUadFuAE4
/CV4lkdUEO7NeFi64SyBnl8W8GUcyAdSj+++/j2n58xm3AO9G9w4faFjF1FPTXEaORpK37l5b5oB
NFIFS7zexVOIUuO/OWHPuTnPDdeCkYKDRddJwZiUtqa3QmMkjBMpksu/+6mZzgT30+tq1pWhHBWz
uQ6l6cdXzIzCLwJwYmggvkWFAH3ubDSjOPMlT98cq9jA9GnPuFxXRyctKSEYD1EYLMtavjdlvvUh
5g4aGvOdwqsdQcjt15/qs8cyuB5pnwgxpxgfH2tq87HTJFRTp3jMS9i2kbOU9rkAdXog8MrBRJwJ
EzEWu7aPq8DPSQKMeZiJONibRW0ebRFdRbkhSO4dq5dn0rLTcnReziVQ2ajGnFTaqa85jVuhyhK6
+Fr6r+Aw10nN+WuHnUGYtK1ULlAkXX39Lk8/3sdlj04hKCwkOQBiLON2uACYtoG0d+GiDTEMzYaA
cKYJdPrpiPhI8qN/iKUks4aPLxWBgxwGY4h+5tBe1JWA3Db2l6WunWkpf7IOVyU5IeJGzKaNoy2C
enldSTW7r6C8bEH3acUhSV+/fnfzj/2YOs338X8XObrCYIqNY0pCuxyiPlnKoNyjV7k0e3IB0sPU
/x0O6uHrJT+po2ZrTGIGOxPT2uPsvYvKHgjiEFGoRXdoom8wxECNU7xLGdwNCSrWuXgBn0tTr1pF
5jm3npPtgmkOIjOe5DxIJlfzLv4rG2nhoKfdTADuBUYKTe+8e7ljvVVGK5eSCdUqrfLx6etnPvmW
85oAC6ib5vvWPYovQw/3I7aLaKlivVrbFmJCxOVoHfQci6+X0uemz4dPylqkdKyGTQiTjPm3/PV8
YYxrdlfLaIlM7SSR78nBV0/PfooITfLcpgNI6AMUsMswnV/1EoOEcdjaGTSjROy19lr5vxxnb/X7
Mz/sJAOYf5hrorGGjg//+eglTGrsk8pESHrKafrSFIvJyLy8BugL9iy7SmbZ9CWoUxDwkWa3za4o
dOs2THVtLSLV+rsscoPwQhGExgV5pLECqKjf9aAiu5XqxhKOuDZoly66Z+ZSJimEaGQCyNerrDJe
WycCv8doMm7PRKCTOOsJg3hACYcnJ6ngvOX+euWo4naDJlSMo05mHCiqplWJgddSTJ3YySiwd1+/
yk/Xo+3GwaXzx6jk43qJmjpZ24ChvDC90JtvQaQjCLER5pnE/ZNty5idaQUpLgfmuASOUngOiBrx
XGN1zcl8RytmG2jumdv3s8eZG+vchui3AsP5+Dh87wmZasgOafxdWj+7bmMbP8vwTKj7fBVLsgcp
td3jSWAUwf9uI+Dwgdg3009EgBFCu426n19/m8/eGVrGDtNAchaC98eHiVNc7x0fM7yYW2KrRVaG
QJAZRehVxcWZ5EifP/TRWf+Tu3MTUe6cnPWYnn3hRLMJTtiLZ9QlvG6BcLy8G0YBaHMEM4rYoKaL
H3XeO5scLOdTCsfskIHrdW6hVyMl3k1kPlumfmDpHVH7P2vEEh6nMEjfHae2dogoAGsdO9f5ZsaF
fPv390XnQxCShaRrftTDrlrOYy/8aNma48oPAbd7xQ6Fnv+PI/r3MkdHJtf9hE4zywCCg+C/Cxqx
tJIElubz18/z2TazTdrhNhN4prRHscAzK+S5TI3nyRwQAflgmi/STap7Cl3jfbJDAuDXK35yobEO
KRd9Hfa2OIqrtRcbfEjMKKhGoCiJTrvi4/0Y8rqB/SDydU9/6Uyq98lT/qfopfih9vlzx/8V8TTf
1SpKfuCYPUKGVb/MqANGN9v5fXYmDzq31FGK4k70SKqEJkVSPJewwMDegjh+Dc0zO+STg/vhkY5e
I4KyjWXkrAOYdRXU9dppol07/bOmKZ1wZFNJyj08S0/uChEJZSow2Lw5d9VKde3DTEerbPP1pjBP
I4M5OwTaIA0RWHOOtqHRqSKO25meF7/0tiKBfPh6gU9e1zx3cklM6b0xBvoY50q/TEK7aJMlIg+/
oybbFKh0gOI9cwV9srnn8S+CUEQ3qtqjcytQvww1G5ApigsHGmvMKRAny38y9oIzNJ45Sqe5KRC5
eZQgBWrNc2b88akUKnsJhpTJEuHfGO0LGSJmthc5QXLjYNhStWgvqnWY//vmY12TJigZBIKdR4+J
aU7ua3h9LGHcL43EWmG6iYSqXH/90T67MACEIlvu0reQtC4+Pp9dD56VqXw2GyTrKkMannee+2Si
FYdSAPOCJlpX/oURbLviGZWAwX1QKHh2b2V5ac5A/vXQ3tDN/fpnfbJZadYJ0Dlkx+Bnjt46FPnK
wggQq6piCwkTEn195sN+to3YRXxSOIQoShwFEW+qhiotWMHl2sdTta9vMB1BzQK7yDM79rODgb20
kETi+Vo+ymYCTAACRArQ1gnKHbzjVZBYexRQzzzR58vMDZ+5tLCOczPsa2rDJTAug2Ja2sx2rcRe
uMbN11/ms1WIU1wuoImpW44eRvdDDzAFUPi+PlizpNf/Ie28duRGlm79RATozS1Zpr1Rq2X6htDI
0HvPpz8fdfBvVWVzF6HZA8xgZhrqYLrIyIgVa82ogW1dYCvLT6WFuFmhtgVzuLD5q6QqZS3n/Wl1
3ZVBeyDrtxExr4yDIZi82ckkmTiT833fzUGnpTXjmP3+UxjKhwYYk5xaf5sbAPy6ICgWeXGLkrw4
khFB1lizALy3zk7pbuaWWoE9bRyXlRvxzIqwmSd4t+c+xko/QVBChqCD6nSSgATKG4/JtWlbRGah
r2fSKOOeTxucx8pklxG6PWZyLdHUo8MzggLP8fIue5eFWKaNg88BJXJ6F8FoterrbRumnq/XmtvA
C0F1/GZyOjgmmMiyandd9+vf2AS0CviaLI7ocdG796fAwiY8svuoJyK+LpXnGgk+LUOMamMiV/wP
zPhLpoX6/lK0PJ9IMt+GWWhJ6iFifivzzs56a2d2XJwAZa1+4/JfWzbyfSQ4lhQtigTn1irfplXD
oC8qmO0b2SAhbBt7tdl4faxtwyWBAzc7spUUEc6tdAaUEI4ESYFcmMcl9xZnpTtA/wA559/7VMqi
f0wtn3ISbkY6fbWOiSmtdj6mtKGnLupD0642p/rt8r5Yc0bURvF1BBusmDCqqC8ivgRTkAte25P1
CIHVxmbYMiGMZjLCPih9TED04nyYgzomhRgEHy4PZH15/gxk2ZIncxZOINdnByv2gI4lbwKdKtgH
TfoXVytrs+A2gTxRMBd8BBQ/KDrRbwKNlf6yAGV6x7+a1RDK1+Rek+yt/N2aszixZwkPxglKzjTw
Cw5uSaNkU4eFV/QBXIJq9dX3IaCOgmNYJIfLs7lqdVHvILdNokcMUYY0MJogqlJvLtIbaotl+lNV
RpfOnQzh787eMPce+IRLpCzwH3vLHjpZPXXIrUaqsAe3rjfBrCVB3aboshdML4PxmJFhR7DWifeX
h/kebinYFba/rsD2gkJFSrl0PsKyolfPkwbn27FltMA9CgRHYU06dM015N2Xja86yZMxC+fCRAOX
Bm5sUzVh50AYKI/S05QGaF8M9Atmfx/cnM2xcEL00cFbFctY1btAgU21gZmR5uTLo1o9hyejWnbW
yUpCbx909bJzJgd+YqN9GxoE5fogBli5pWPxG1woJIRMm8w63T1E1OBGz42lbRr0jU4KvzXgrA07
eLwq63u+5HgjxAyvis7V4TeDMEOTr2WIseJvvmlChvelLzb8z7JT3n2KjbQ22WhwkOIDsVfBfXVl
yxsian5mNsQLHV3jqR1s3A2r83tiR9g1Gtx75PQZsqTCVTirKBxDazK/QRi5EXKv+m2w6ZR/CO7A
TpxPblCR8ijHjv0pTY6rFTCRwSe+YWRt2pZ0MjBAaqvvqiOkmVETDhH67mA3gkD4Hr7T2661P/39
riTwcSj9AGKwxd46q0RNEghG6iWxmX805Sm9rmGERH/W0T4hafX5srm1h7Xp8PICCkQEhAjK+dyh
N0etKZqgSYWbuW+vycMW/VfkDf3pppPg8LTu02HX+IfLdpdfK25C3mJL7MWa0ax4brZAUaNH9JfL
SYruoGTSkY2cZFcujObJbm/C9NPYFXCobqLkll98bhjAqEISQSWnSdwnGK6ceWojDU2JACpcWM1a
604Kxy9So8HbQknDzTr7M0zh8+d2KKddG0+61yTRh0DT3gYl+KTZdfIgmRM6lz0kHAFdMxtvlfe7
me9jZoAwcJ3K4gMyleRGWlqq3Er72Jafh/zL5al/f2Oe/37B7+VZg6RCiChJoRwT6ZOlwnH2nGZH
w96VQffXp+bcmLC99DjX55J8vOunOzkIIQYNDjpsQpeHtHI7soHxZryEUPrSRTSC2rQ9lUUSB0Db
Xd36ZCRvmvYq5aNbGXeJ+loNt01/gLdNTbZq+crKei1FJiB7SIst9ZjzrZxbfZFWWotysPJVSXap
vxDfwn36yzI8UE51A+emMeyd4dVPmoPv3G8mA/T3p2k5R+AWlr4PCv3Cppag1LXHnk1Nz/oempgE
fq0quml1AD00CUiPHTy8fcwxNj3UqVDkPozqfu4gD98N+hMy2E14VRHyTqikwk/Txsee1uHxZYDe
Q16aohOvMsLDYOve5EN1Gr/o9dWUw6Js1+j9fqPhaJdI9235luk/m/rFsR915xhP8jEASkGFI81e
Ousmz7eynSvx2PnQhd0cRZY/5ylDp+EdxjdYt8lFBhOiyrS57oCg7qb4gwELzOUdt3KIzmZcWPR4
HCUpHTDbT4duoErOPL7wUmezBXc8xDdilY0F1oTYGnbnxG4CzBUQgbY0/svpTTJCFdN7KqLY5vRD
hhry8hDfX3hnMyviHKKy7SG56w2ILkwvKKFCBocZoXBy2YyqvvfIyyXAC4X0z9IIcn5+/GmC9qPD
DhobHhSU9G2+5OlPx7hRumfLklwotucE+q3PQ53A0HdQtR/k72HVNeH5GlyJxGSp3Q/jsYFZTZLK
jej395UrXBlnH7g4gJNA0c9o5oB4lImAY6e1b2JYWHM9wxxnHp6X7mc6Ke5CP2sFT3P0VpRghDO3
RW4hHx1viiCKcp6B19GH8WhD01hbD2pjfrs8j+9Bb7AK8NAwgBBrSLWKGnlkKxA1b5jHYFZ3kuU5
yWsUXlehp4IxiiER060PNilySnlO9Zl8eTf+gD9kY7ZWd83JVwjnUa0Wohufr5DpLtD9HxVYzxxe
643Brm6aEzPC+ZNtmItSfzDcoXa0D/msyAvax7gdjbmmK8pp3a6YCaJ8lewlTJT7rvM7N17Edxot
sjceLCvhPXNvKjQ+Anamc0pwwL3szCXskoabVs8IEIX1taajZRxlruXsOueLVXyVWX9exvz9zRhh
mnW+DjW4oY+XJ+a3q3+3WU++RJh/emA0TWv4kqZHDL66QpLczZOF6PzGgbYfjmIFPjhJfZSbD7J8
COaHcXrVJX+HKmRH1jqOJ1ftbmrKHY29zwyUvCFOG/WWNq0v0H7x1iyPl795JQZdZm/pAjYNaERF
TDrMUYPlDJMBMPiLr6Lj81XSQrdu9OMIXsTvZ68FRwIyXmk3nM/qbmXJFsIM+CXEixO6KrPoo9lw
IeMu3K5tCogC+x+Q16YbO/b9a2gZ4x9LwroEaCfrWo0lEBC8U+hLCQ8tVFJmZ26MacuScDTUjEXz
EywFmrzzublnZOW19EnvNmL434i693vtP2MSbyU4bG1rCvGCUeXvbEhNVP41vSk76Baj506K9yqu
MlC8WXpQ5KOq3QTRre4QFX1KnS+Q/Fj2zH+8DdM95XCafR9zJ/Pial+on4h8J+d5Y6OtLveSQaQ5
jhLs72N84slNLfVBTvDBpuQ/jCG8vrUFu67Fs3zUDomqH0Z5JpNjwVzmvCX+97pGjw7xrOPs9DvY
tDac5frOP/kgwW/MoV6NdLgZbm7Oh2IqPUVu3dC5a0LVQx+HjM5tIz8NrYkE099f75Soll4T5gO+
fGGbZGomDVGGo0D3gnyVdO/36b5Nyw1AwtoQsWNRp1jKSO8gvFKTgFS2uBBGQ4o9CT0NF1FCNAYm
6G5h4pQO/Fn/6NOPCR0jN2yWTIBlejvdGPBaoL7wnyzZF/LvttjbiibBFIcZbiaG8HwMtF3hKJ+0
1typY+E5hfHiB8M17Kx3DkTLEDo9m4PyGOn6weiTjRT9+qycfIsQU3SJAwufwex3S1LEOCKiJZv3
BXQdUOVqg1fL2Q3ygl22cQRWTsDZHCw/PzkBfkVnYQ48CcmJ+Dq1hkM05/ui/fvCsW3QGsEAcXmU
joV9nQJBUKJleEl8A6ey57Qb1YD1CTyxIPhTpUcZVM4ZSOY8BNbnUbtusqtk+KyNz1lxA2pRV++G
YmsLLXG24PHOxiUcGrBKQYigKqGg9arMn33JP6byjZQ/1eiFtKDKwPptZbdWl0xbYFgmfebUjc6X
zGh5RJsTI9VNzoWvX2WQdBe5s/GGXibs3dBOzAgTWiOYM1mLGfSrvHI4hqhO5RC+fSjof4OLecMV
L1H9JXPCTBL0q7DjcUslaIdmBym+ByAeBT9RUiLxAXEzN6NX5D/QeKfRbyPiuDylliw8p9I4S5U2
xe1qTQifpfwIWfd9n9r/5rD9Z0otWTlfOWTsSLmljLE0PjTtY2x+mf0Pl+dx8RP/fRrprjo3UURy
KHcjq5bMkisPMHJLGxa25kp4niVFK8NTgYUuDI/ayFt3DG4Q4NtfHsiyi8WBgLEBB0Kz4IJBPx9I
UNGGb8ssSVNrcLWiGWXfK1ULDuZWMrcwGmtRMjHAUh4lZ6PBZCFYQ0jBaGJWBk2cfvplhOpV3l5V
xeiZMVTqzqM8Q2I1EpNYKc2fR9lqjvb44nRosP1w9AdZ+1FYPyRtp6tPTpvvmqLY6cOtZH2zzdpL
WnUjpltzd2cfvAR9J357UdtK0Rzl7krU5lGNJxIyRftdc+hD5QcJoPws+gSTdn4bTnPkSYP8aIdd
uvEdK6t09hnCKpHo4pUJG6MbViQiVBPRxrjq+usE9i/4WfoSuvR4qyt+cQXC1jgzKnimIFNttCox
ms37nETWkE9uHeV7YKJeB22frL3a1iYT3HI431klRPydU1Ph8zmfcb0Ytdwc2ZDGULvNTZzC2SkB
7N7ZD6n1mE/1L93MPtSmdH35IKzlMnHz/zFsC84p6LU0ZZaXt+THbviqqL9+MzraH4v6uo2B+czw
+t1WSI51xsYd8Bvq/37QhIVLLkZ+l0OwukLxEWcx3HYss31oO9UOQRv5TvHhreghu3LTfBg8WF5f
wjSDYXaYQw9JD5VIDgCXYm35txXvw2T8+SBh7UO1a0hsMhkmrfxZ/3UA59TnGy5uBX1nn1kR19o0
q96fsBJz1/VIekTTJzrKufZ2mv2thiE2zF1yp1YB0bHszQnU3jkCidNLGbc7+ISL9ovqkEFN3Xn+
srEf1jfiUllfWqkdMQ/X5HmZlRNrUnSv43SbatdaeujpOxqRn5oAhd9mugeb3mWza2k55uSPWfV8
/yczjUYOgtfu4JBkXMQmQx530b4FB1Y3OxsO28L/1seQd9X0VlIlsjxg7S5s5Kn0ARpl1fLgd4tJ
T7b2bbP1fcvCv9up9HkRE8nLvSF6ItBcVSgxK6Y+7Bax1aTtUd9+Qp26Sb5O88YWUbbsCRtRKoIU
/QimI47GK5IpSjS4oXIoS1QLb6LytbdfDOMeyvVw7EhJ3qMGgpT0z3jcRcqzWW6SXizTf2n8wpY1
ZzNT+nhZHuNL3s3XdTofkFZ1u+hVlbyk+zTpKlmNj9XEF23c1WtJ94Xx6P8mX4R6QEhmjAqtxGRb
W4Kbu9QvD6Z/71MQy3gulT+cEEaRjXTDf7HqyCTZFuzU7zvy5A6UuJ5rq9UMd06/OqnsGvkXqLVd
q3o17etqbDzLepF0aWOw4sLTUAiFD30DhAoqwYkQ//TyQMuiZINjka+h3PcGMAnGnaZ8qvsPRbHh
gMXcDQZ+M3iA31ZluM+EuESr0QHv0ST0+g4IYQcfsOp0rpMYey3dwiGJd/kymMUMZVgwvu/I4wwY
wnPyAtAE57Jfe8WUFNDyo5jUEPnAHnScrTm6Duo83QiLVwZp0l4I0wXNPhAOCoNE5bVapG0Sb4Qj
wGWXdTuStV9Qpolv0JFX3MuebNUcRFPwagAQ0387/5NtU3cFotVQc3N9v+kVyOpir8uVp2xlvn9n
j06PJBNKbwlV2+XidEgnnnvMAG7aRfaQds0aSJCJVhMSgnnozlSENPjvvwT+a5NDV/5ZtY7UVApC
23Fvm8fL432X5xC/Y5mQkwG3yejInc93mLHv2qp/SJH+yp7wk3p5D7eEn99ZkZcpe5RzXDu6c6SN
7Ma7IyNMhOCbmxnE/KTyATqC6t5gBy5YaVQbIuSR5GQP//q+Vo2Nc7qync9mX3DQPkJTRgzzKqk8
pKHLmxoCjzQ8SP2VNH69PMOrprgbKSbT2/WO9afxnU6tHE4OJOpktI6luk/raKf2O9/fcAjLnnm3
p2jCAtsGFNYUN6+dFJYe1BQxRucRYdas/zxvpVLWTQC3hW0R4IH4So1lvc/RjwYbjR7wbyHfX2nw
5fKMvQtqf+9JkMT/Z0SIJsI6RLvQ5NUiN7SyURiSm72kBd2XrHfSvWnH+lWQzPJLPqbxIS3L4U5x
pqzYW0OT3yQoqW7lH8SHs/hBgluvQnUuI11m1OrOkr06BKJg7wz/1kJmMXx2ousKrvjO2SFGFRle
rWx9gJgA+f8fYHFNUq0DwC8kB9Q20Wcr4wOsGCVNxcukvYasnnyPsGaBYgHCTE5N7ZyC/Xfd2Iju
3t2lonVhPaRJnwwEYWlDko9h+zBDxKpG/4CIH4bPsn1I60NTb4x4fZ/9GbAw4wjVVX1eM2DNf0uT
D1N5n+m/Lm+z1YPp/DEhZFWLSp5Rm8IEVVi5/g62LbMf+xkwwxZufGswy89PfKyeoYaQFsyfFk8P
RfcmOfJB3ew+WnWkJ+MRPLmTaFoCCT9WWl6eSKTqxwFRVp5CMGhbzobbXkLG977mz+wJbrtw8sQw
ltkb5yfkDXTnwTTvxvwYAShpbyjjXF6stSmkFZd2J2MhK5XFCFarUsR8ncQry+do+BbEVCG28iYb
Nn4fg5NlQi1RyYYeG4hzU5FGIRv5QDLel0eyFmGcjEQMTFXqeINZYSVLtY/qoO27dif3Q+Iq2sYZ
WtsQJBRB+Ogo9NIxdb7tAEBAmxVS0wNjENSHjPrE9KVDmrQzbgf/eHlYq5N3Ykw4TUpqmGOvYGzw
h70ZPMc0Atf9P5eNrM7diZHlI05WyMcREZxhxOL2Ufv7zDygmI3K4ZbHWx0NxWWQm8bSyCdsN7vN
A2TKuUlLcCPF97Ef3AkxaEPZ15W6t8OXlHKpgkTrnHtdvZu0x3D8Vm+RkK4O989X/CaJOBkuIKo+
kkq+Io/pbPk2Gjcaqt1b3ItrVmBPJqyHcoEHjLBNHIer1EyA4kP7oyc7x36Qxp29lUVdm1Gi3OX1
Td3ecIQZNaF2a9AtTL0mQI/J+doAFx3iDWjF71Ss6JVg/4F9gEfDojBwvkEm+AdkZ7GiyNQPu7Ra
pC3Swr5K1IqaPW44oRwyp/U+SOzu3rbnci/Hw1Tcj6bVQGdlp3b1c5Do1gMCVwSO6s1xiBZwkKo/
5SZFYQyALXC4wsjl6gBtfoEKvJ217V3fa6N8TDNjJECo9VLf6VoebJFdr04jpIk0Cy6AT7ExvQpR
uJ4a8NhS5TwMkeoptG63QbL/+4NGAuk/ZoT4OEW8pWhN5nHytd7VBrQVrcKFeeMx7tKr/82WsDP0
hJS71GOrz7/a6W2e3KflQ7cFZF0NYoic4IciOaa9S9EGCM41GkvomUb8s4MOo5I7F5VNHs46Wrj1
E1SNuwImvXoL9Ll2wCBLW+jJLXa/yFmR5qoidRFrVinqLvf3mQJEBgq1vyXUXMI08iwMkuZFHknC
lVyWCjT5FiOs6qA7lLH1Ky0NfeOBvBYK26CiSalgCRD9+QnzOz2UwKLzXiya2wiQbpCHG/fW6nyh
ALFwhsG+IOYwzT7sqnmmXxGV5GQ3jm+1UrvmSEP/WG11Ya4NB9kuQB509JGvEeYMaaaimiZulARJ
Mbt47tOny7t71cDCIK1DNwWvgxC5205vSGnKYIwF9Ntdx+33f2OA+jmahfhvsQXSCeIxcHRaIOEV
/EGmC9mzcEtT4l1FadlaCBWQ6GftIbwXVr2o1ayqY5TgxsY/KtHeUUkGZDv0UTXjUxAvwj53i0wu
FG//ZnR/DAthRV8GtMemtFxaVf6NvjRPD9QN0Mnadjsdm3BnKE2KGHjI2AL1Kzw9O23cS7ZxmIyN
CGnxY+LdBNqcMiIUx7zRhZ1AqcSy4xngSm0pPmJa38eafMfwue7jJ2cMTOio0zsZ1oDLM7g6PABM
UONBKOWI3cyZ6eit32N26mEIUyptl8QWOvbap1z6cdnU+jbhbqcT1aTDTqzLQpOe5ebSi9WXmmf6
d1bxOJnQ4l2r2s+iujKMZ0n9aPUbF8hyRt9N7MIsQdoVgmoRl6dDSEsgxwhNZEBV0Dn5jwp8r50c
9eFweYSrpxl5MVwFyUHQKufer9D70KpUTFUtr6xGqa/8IN6qm24ZEZ7bcPrkXPIYgc3t0+DLHy3Y
oS+PY3XK8HvIcS3xpSgtJk2WgwAkXmmSup9VEF2XEOaCjb6yh7eq3upkXnuIQJH4H2vCgDSZt/ZQ
cMIQIyeQlrs9mU8XKThYQT77vfOgGJ8vj281rUmTF0BxYDB0lSwTcBI6I9goZZGESXSdnoc581AS
fEUz+FMuI5tHf4mRoyObl8jwaF80Z9qpnb7r7HJvoZp++VvW5/rPpwixlN/HU5pWuDDHGLxKIop6
QNK2M9p9Om6YWplogCO06i1gBV7KwvZsUDNHxZadg17TrmxQEd+FxpVpZbvAfkMO+fLAtqwJyxp1
dtsjnsq5471szq9V8GUMVAoQPJmcGzO/umxuxZHREWkyMMiKuISEOLEpa2NWBxr3wIMcSb910g+j
/YB28obDXPHTCHXQXED8S0O8yB6jj7UU1dnSVEexrP5oDrBZ3OT6lZKiyaXyei430rZr86iQslWX
XiQIaIWB2VkHItzHa6bz01h5YT7eqntk6/d922y0Wa7sRYhRSUSjNwQhiMjeJ0tmHchLO2eDXPPI
HeUi/8ceyQLXT6wn86/xaAQOGFz0jTQwAvAmnJ/DOShGP0ES1Ithue8k222pLAycs7/fGydmRA2N
ulFLo13M+ITYcXNfNp5fqvQtbfj/tRsOaRiHahj948DJhBNWOUbXljONnXNZg7qFohi2nVytbqdU
f5bGJnq2o0n77ldme5hyGtjD2OxCVw+RpN44fmv7lJmlKMdSciaET0GWWUGYVOWaGN8i+Q0KznRe
cNE3Bv3lTuNGWzm41X16YlA473PjV1FhYrCApqRLkTl/RY3YVQvE6bM3Jdw472svNrDGfwYoBJ1S
aKtZi2wQT/C70m7A1rQwvyxxLryRB0nGYVO2capvl/fS1jCX6/nk6gAHlY19yDBp23quChxNaH4q
QvsoOfNThTbckG9CRZehCCHM2VCFGNTwR19rci31SvXnWO5H1Jz168C5s5xrS3902tcuO1RGioz7
9eBvPLdWfYINdQuQkUVrVLgqu6Gdi6Bgmls5gKDgqrW0Q297Mr1HwxbbyDvM0G9/wPsUxSA63Gmu
PZ/cJBj9XoqYXM0sZVLUUbMfhgmgSKZntGz43/UgLumtHdQbmAZfJCS5d4PVmh4JYIdLPMyuL6/2
2uipniOaRG2ZZ5rgoJwBHQEj15l530bWAIKs+Bg3B1tKjlU2Hy8be4eTWYZ/Yk3M6BWxFrRlZJCf
yh87BRH2qq5AdT/jvLyw0HdDFu/yWr2vwkOp7FTPujajj2V8h5NGhR0hhvhp3Ek7Jd74sJWQk+9a
ytGLqAQklOfLIiHLRUqNWRgpTyZV+cjVsDHRa9c3WE36anmr2rCMnJtwEj+spXY5zUlkJbupT4AC
TdZwje5kFaG07LQvl2d71YGcmlw+6eQk612bqISexJ0LIWD1re9ezXk/KJTXP48IBCMkKH29bHN1
IjlDTBb7SReJQyFQDJK4ZpTp4KDw2NwN/hbubnUi0WQln8Rr3BHBTIqvJDNQDFTZmzs5vbXGD5J6
dIbnywNZPRe8+Q3KyAoyfsJy2YVWV2axnIsgf0o06aYKq5fJhu246x5CBOQvm1udN1Q/TPiBNF5W
gjm5DYY2A//saV3V3DZm4dyZ8xZdwvJLRC/LDvyPEWE/lDGJwbDHiGGMOyepXClOdpW6cX+sbzuY
IamOc9rZCOfbLiXuyuMEVoRez57rQaGfsryOhvBKgk14TvSrrnRuB+On5WyFBP/F9CJksDAgamJ7
rIm6ERLIDjFyp+3a6KsioThXq4c+9L2xy46Z8TYU4zFQtso/a5tyYcYCGglXlSEWqPuKIrGdA+Gb
ozp+7IKG/KY8J/dVryCqGrTNxktnbSlJ4oJ/AhZEL6DgsMjZGhJIK5IpUCz63fXM7RD+vLwnV4O9
UyPLpj31H+PcyEOIkV5yHHcsITgPpH1qMLXxIsA8HmcyYHnsPI+Wg7BH9ON//ADhVBRU96Q04wMC
KTvo+dGavwb+gz4d2ybYd/WzKn+0tV9Uky/bXTuMp+MWzklTt5qdaSymERfoNBxtc9xdtrAWYy1U
HrhIIJm8fM5ntg6UQGuaieMOD6ym7JX+NZaOunTVQYOc0kN62dza7iQ5hFDtggUkd3Nuzph9aG5D
XKaiABUZvLiFpyN+K6Rof9nQ2sydGhJC5KY08gDMCuT7Zf7SzflHLZ83xrK286lILhhk7up3NHuR
7qea3RNBhe0Xm3xy9ZT/m4f9qYlllCf73pDbtMp+vyyGV25Li5503pReF3ht9VRtcUevLs7JgIRN
7iSOXEU+izMlN0rdI3MBAZ0du+NWkLNlSNjWoxSrXZ8wc7F/o9ivfXpfNx+scCPOWVsf0sTUQGhM
eU/eNMazPZu+zZlN7cLtpa9lWV0NQb5xP6/tNBM4JgK79BvQw32+Rn4oG7Nu4RrsJEav21c6uimU
+PXyfl7Lo/0WrV641iEQFQuqchtbeYcoI7oj0ltXaUdV0mizkb0JmtlhDOFg/UeDA7ma6oPTBfuA
I2WXgZd29sa+X/XGCA/Alg/LvIFG8/mItdIcKO5luPy5pU096kc3GanH6gXY+gLNdgeQZEXLfOTS
reMV81av9OKUxPDh9AOEY2E6VZpZ+ZLvImzIu0Ni3eao44EQCDJ53xUF7yXv8vyvbdlTk8LZMPwh
DsqA2rxTj4eo/aeJjsWg7eb2n8t21iB3rPOfyRXOhpE7U2QthImTMUbwneduOcBtadU3QQvJGa1R
O6v9R5uT4zDk+1iNIOf56y6a5XV0+hFC4KQjVGAPywQ3me+mKul7dDPtn7PxvTL/mcJ7tFq8RD82
3b9IwCHdt6iU4k+pOZ7vLFubwoRiPS5Via8CCyWowr9T45fW3sXmP3G/uzzZa6H1qTlhrquCqEyi
2OMF4fw5n6p9r5v0wZNdXPJwyt+q9P6e1UUlEDehE8gL5yZqo9ixG6gdUbnaTdWuKB9mGbqdLQqY
1WHxsNOoPS8KKYKdMJqLTo+wU2Uvy6Hoq+OoBDu7ure30girpiClW8imwYSJ93lZZ6FZxxWuQFbQ
+bvSpF2GIID/LfpbSfhl8pZyFo28JtlnsT4cTfbYgq4ncmj3rQGhzHOfPMrm4FnKXdNunPa1q+PU
2BI1ndy7SpSUQWhhLO+b/NjHiozYng7NWode9uU9uGVKCMCSZK70TMGUNjxY0/dUeiJa37Cx5rxg
TiPCUyGGBqwiDKehrlrEbIiyq9ykKzzwJi4SS67zr0ZzYkkIu+iycWanwFLQ0gSq0VvmP/T918tT
tub+T4cj7O+46nW5yDFi6BFdxx+aKnIV46goH7Opcpvxsar2ly2uTiDih6jtkGt+x9TFZRMgMUa2
fgwf9OJQytdR+hHOvf/NirDrJkDV3VhhpcwRwVMC6W1O55tIUR/T0N+6xJeVEO7QhbSeFxvjwSEJ
rjYEI6HENvlzSEL3NW1xA8R6ZpW6HRRoqXStI2TK9WPcBDSK+qriGXa98Q0rbw8+AZYJ+CxIY4lH
eiwBfJTLJ8C6plr7vt6VxnUPf6Bsfe830XUrrmopPwL9J7EGvbFw0NRmLJp5eRFkRg+7k3RAvu6j
bo5XtAPcZoG51cCyBCHiBDOxdMssFVeQn+eHblbqsdM0VhNQ334w7T0Z+sv7ZcV1LBC7RbQcanxY
dM8t5E2TTrVGfSyU3srgIZtGN043ctJbNoQ9qaeRbGUVNuYB+iz7LbGkO8UeD5dHsnK+zkYirM0Q
JYYWlOyEOi7o7vfS6jrSXhS4qP4XO3DXn8/YDPuvAtk7HNt67xbyI4CILi69bZD02uKTEyC7zj8W
pv9zQypVxkqreVbPNcAqt6unMoHcTnF2voIyItjOIiz2WVc5e5+c+HU4jMP1CIwBrh0tv9JpYQAI
ZVqEuLYa0qsqNcc5DOMD1rqftOPIkVuHVQ7rpuMjC1jHJCCjcYa4OZsSgL8tp8666qhkgEMqGm2f
pKXqGtI8fvaHWf4aB01w50Tl9DYGqeU/54NDakiP4/nDIFvB0U4V84cfJfOTlaq0hUp2nx/LsswH
AGDBEHvziITYsfZbq79z6kSqDlqTKOGx7iz7k0PP5WeprjQN0sIi/FpOthK5UuAjkGa3an9FTTA/
DHEdOxtX3ZpPARUFyo9HOVAv4aqbS27ATCFb6uftrjWONZFrqV+N1V2p7zP7w+X9tHY6Tq2p58sc
xF00xSrWrGqgHE2XWhu6NnmNy2bWjsepGWE3NcnMzpkwo8Chlz0n/oe++15t1r6WuRE9Fqw+gOMI
T2HkFK6E2jdCR4OM0Wuq76W2U7Ojpj8mIQoq5a0UH8EQOdWTaT5fHtzac5Je8T9ml9GfBFtDizQW
TwGSe9qPHsahIvuQIkdj9nvD6F1Zf2ykfQs3whao+x31HiHlwtmr4jmpOoHYPDdsV3MrgcnKPKTs
vuvF29yPB5BRQf/aJc2NGUx7m7fAojcy0muTGM/cotdzWNxMmnW8PAkrl9PZpwhz0NZ2SkmGT9EH
xYQL2dhJRgluuQ28rkiu1WKL6mclhmLgXE4LelS2RJ4E3/TzSM+GzEsL86VI0aKxy8QzMv+hk4pf
lBaumql5KXX7x+WBrgHDTw2LPAlGpiSDpPTopBXztS+nxDl2ZnmtpLf3stnDVFLmSXwbz41V3CSh
5N/KVhrRWls24S9/0mTJaxNTIa+e9U+yOsVXcWajbqnDR6fS+u+3X8PEGD/1ASV5N9bD6iYceuNm
kuX0SY65i/Og2ICWrm1hAlJqPWC4DHQwhZ0UB3PThv0IuEnqe88H0C7bjYFX0L8i0JLs6zr5SDLm
yUiPc5VorjJu6W+seCJgJADvFtgR8A7BRQBpnCUtkjNigeyzpoVHp7E+mcoWXG3FE6GguuR9SDQQ
DYvudYhH06hYvWmYXZNyBm1vXXjMQFZc3ifvOveXw0kdQ1GB4sgLfuz8cDbKQDHMnjKvUr+OvC11
KNV3tbLL5ptefoUVD2LIMLzSqtFNaWSQtcc0ug6DK1nzVP7f5a95P7tLrpqHOyxc3C2mEAXJaTxL
7B9uY5q4ivCqm3IvHf/ay8NHbKBzBGCc3SSy23Rhb2kj2AJkRkjzRrvReFPVT+NW4+j70OTcjOBq
iFe0qikwk0F5MOgPk5NszNZ7Z7ZYINA2YemB21iIS410ipTMwEKhdftJfs3nHZD+YzpDTXV9eWHW
BqMtouE6dBKooQuBo2nOPisDUSmKdu1Tm0fUedss2xjQymakGKoBRsMIkDdR78gKDAupL8yY06uB
LmqoZJ+cIaczJX1xGqD3dOmkUo+ydQ3pyCKDGbitEb206ovexfe+8nG0Sk/SNhtC31/ZS2eUSQUH
nR+o5wXHQ6FP02u5yrwgd9Bl1aCli6z5kZytC/fLvpxh+pn+GfvskDZgoYyXy9O/UuY8ty9spjiQ
jN5s64x6hHPoq96tJgkxWSV8mP1fdRMdJkmnN4vIftzKpq3tMipJ3F6LLCTn5txBFAWIlDlvWBMe
r1F/r2a7JVbxx9s52Sr1vHd7DPOPLREtEg00A4cRtrS5BTsLh8p4q0W39hawa3VMdLpRtlg4ycUM
Ifx7ZJlNwgD6mFxFLmiLOXTTQ9q+5dJxY+lWt86JreVonYRdY683XWJhi2ckIfJPWSFEvjL9wtOt
f2ZSzZF+KAAgjR8vG14ZI48iwGT4BxhHxEKG6thRY+lFDlTtV5BLrppzUdI6GN9Ym/orq7Z48LM9
SB7y1/kYpaHO8rgr0UVWGypnR1U9yiX87k3ntn9f2gTiDJwTKwYAUjGaLNupUoOpwlZzNJX/R9p3
NcvJa9v+IqoIQoJX6KbDytFeflEthw8QOQt+/R341jnuVnObsm/Vftree82WUJiac4S7CVbUjTS8
qVuZv4VO0HkgZc+V1ljTVCJQl90k0d1U7qT103S2EuVK1nl9foPuh26+F8XBabZd8nT9+11mjghP
0FXD7QxtQ7Vqk9tuGiI3zH1uD8BCgQUPm+lh7kyyl7wpfeh8J2uMjYX9dxZTuX8tHPNmRhBzImng
isDI+J5ZR7td622tDU45VGCNZotSgnhmwX4Tqo4Y1Oh1yQ/D5puW9H6sB7HzcX1CL5+sZxNKlKIE
co4RjiIYXM5Q/Tq2zWYi36aG4M3tS1Ef/j4aLjJYpyGNAYV73jIn236Ueg+ei4F3eBFvLbB3k/pW
Q80tqWRQdQPAFd3K7bm0CU8jKh/PtrsYbskw/dSMctfITy0DN9mhQRxlnraaRS1GM/GgRONjVmNT
tjwAbyJKaoyvlcVmzBmUaoD0H4uNGYJns/ZmhtAP5uv80YyquoPMH1UeWFlYyuimpI0mo4OxqQYp
8WHXpyX/OoVNJwNa1MwJhjFtIABawtttNyapewNtYuhVJ3VkvBsZ8HaOVpJDqnMW309D6PyXF4b5
vas1ftRiGh7GdGQBrKjjVyccAEhtirR+maZJ7lhelY+6Bgc8Oprkaz5U9a5wS5LA5a/k3Ifxrv4t
lm38jRoC0jFDqdEvKEjms+pzbuqeKWXVb6o0gR9WFTu9taODRl6GRHTuQ+Lmhdi0k2hzb2JSQmrc
6sv+4IYZxPyzRDhfzc7Rcugrm3297dJx6qAmlbm/yoIDqt+GdlhsOdeItXVH3ZC7OtEF88cGlUAI
c8B3eJv3VVkFYQU944PGSO88m27UxB6PDSkPhGeM+XHfZMlRR4Md09eFFZCZltyJiLjtA4/TsD3Q
tAr3rUtHhHBl9hGBVvwAxbmS+HHRMDvInbTxJ9MZ+aZ0NHRMIcwGyrrtwDZ4mELYxKZZKtkuswjf
crOOIj8fQnYriooVPhYZynBAy+K5Y+PShH5MSsaf7TQ7AaYlBT2t7CFW9BgN3GgPo9BbSPbkzK29
WBvTl2Jw6YNpljLeSuDQ78xR49Kzo1TCE6Fytd6jMck/esuOIX/jloPtj9NkBEDlWN9REqDOUwqZ
9TpoI4EfbDdNuyUToDyBSHXkoG0SlQ9sInn3OhWy6PzMLfNq67LMbQ5t2erfdaMbdzqPYPxhjyJE
Ta4WbLipRe18RCSE86WAhvJOn5oRHTzwMN5QvI4rX2RF+9QPJUTrugLwV7dlkHlippb/GEp7+NlH
tPpajIN+R/BE31d2yG46LcmASQ97xjaQoHMyL9LpdHDTUntN3CZ7dmVfdRsgjdnGyqLqhnShCCFR
x8yXMs3qgFfmOG3bsQDDuxnC5L0w6uqxLqyUetwdmr0jevAbG3AdoV059fzTzmL5o6i0xvHRXp12
6P/rkE5noI5shHQpKD4CqnPohoLtB6+p/DObRLKnQrPeK6Nz7U3q8OIXyl8N8UHWhV5vVGQTyOMD
+wwj25wAjOLFU1zb5a52bLPaGhFjDxV09mDpkeiT8PrYRQ2i00MWbmEPNqBsY3Hx6WiG2aEkiqWJ
1Y3bKqFdPgSDHc14CSPO79Ks5QPsbtKh9SY9RAOE4m12p8lk1IMcW/Y7HY0k9JKsN8qVB+fFxQP5
Gst2LCAj8ZLHy/b8KuCDOfRdZ2hAbfjwMZzVEiNq+kK/c8QTqj/XL56Lp9ocDZaGwAnilLzIbaPY
zpuUI5rmfjYZCJfk2/UAF3c3AoB8AS0k2NLiTTif1Cc3W4+9Dl84OI/kgM+j79K3903xLkbYQcJz
JWv25bCmJ7MWUpnBNBtQWzJxwYTjtxSIBcjhF1iVKTDjn71j++6aHsZFIUIZo5K0m93U9jl6MJ6U
944ZWGaBSsHu+jxeJFtKDOVNyadwyliEGBGSOh4G7gBpRLmpyEomsrQgUEZC6RVNCywJJRMBOh96
+THi1OVramV+Xa4siOXJ+hNAuZpp0o5TVswB5AtKjIbxtKqpuDaGeYGcrLnWHi2RtAjhRGEAvyJv
ImtrbCWEyqgqDIEy7TxNTUQ9Er7r7sp3WJ4msEDMuYACUvT5GLg0aQ/3doxBNB605ev62aTP19fU
JaxpXlQOwAdgtoD/rH5s0kJ9FThKBIHhU1hBmqveTO5N3/mCMI+yh0irvaqDIGiz0auVFb04hSCf
AnMKERnoUJ6P0AgTmsAzQvMYv6uyB6dZaZIu7piTv68stLDve9Fl+PvaCPK41W9Hx9Onu3SNQb42
DmW1VdQK7XHe/UWdepmx5/oa8OWyoIPvNIO52cwbB6tB2fzgxctpkPhOEuLU1AZ31QvFfW351ngo
7Y3g99VfN2XnkIAbEIAncRhYyvqjTdVWPRI8OEbdt7o3Gq8EkMbK3l9fgkuTdxpGWQRZjDQuNhFG
Nz8YVJ5o/+t6gIVVAB4IOrsE7RRgRJQApiwj2BiBkVc1bwYaKtVmJAfpvl+PsrBbEQWreIYyQMFH
ed9YYiZn1JPmpWSbo8MR1Qnay9FKarAwWShlULgXoIgLlIiy0qAsyqwuh2WmcN9c9qRHK6JlF6NA
vRZuHuC02FDqRivhfEdGszQ4wKyRT7T7ZLhJ6Nbif/u9EQLzM6uUQZDD/e2+d3I09yHYNPWQR0jp
wM55JtbK358/59nDb/77qLvC+8ymDBCM8yFovR7G2VBEfmv9Z9QvQ3scImRsmyheCXSxrpRAylyF
LseaC0s4ghUTGPPHmH0j6Vav//aTw2AFum4ADQLLh3ezsnytLNezOh+gTGH+18abrl8DxCyM4yyA
cz5hWSsMOoJ949vsYeIBCIQlAJBrvfKFz4IWGD63jaYA6EvKyk04sny7naNUdymHebq5b/vChy+N
XDuOFxbxaSiqFm6kW1iGRCgo75Fi1zXH3lm5WZZGg6zZQrVtpsCrx3FaRGToWgsfhfwgpefkN7wB
WwqdhmRllV3seHz+00jz1zvZLrlJ8aCliFTAHVHk6JyuCRYtTBdqhvgoQHqh6672t9ph6BPS2JGf
4bmRvBG6FfVKI3ZhiSEEyBjQd52lzZQ1DKwMd1oOdZXU+uUQD88prxLPBYySrx/Ci3FA3J/xA7i1
mLL3HWdwC1a6KPpoG2H5ItxQ52Fao1YtfBI0z4A3RF3JtMDROf8kXWyZMZ262Iedm6G9xtnb9VGs
/X3lk/dml0eZgb9fJkGTPbblf9f//uUsoR+OUiP5/R67OIHjaHCtpg4BghJmu3d5ez8XbIKelxA4
1to1k/fFcDPkB/A+yFOoHx9HtZxcASmVatzSpoDYZhBj14faykF5uSfRDASdEEPDhkTt7/yzNOkE
U8KOJ6D7PxhRA7RMMJSPndkE5fB5fQbnw+r8jkEoWJ5RtPYBalL7jkllA8BAEArGie5TkuvyaUib
m2lM6n3RN7FvjsN3qxnlTYIayPXYl6vDgFIaphHqQTAwUAGiQ2hJrXYwnZDN8jnLt80a32g+8NXR
EdxdSAUAAkWD9XwiQ1HRNKezNIzdbZlmey5rb5Iy/tKy0e/RaWOoWP3DoPDWRG8NBwSGdh5SWF0c
QXUDLJrqUTil164BeZa+GG5PaFKgh49KhBKgZ2YmftM37ArWTwLOJxvpPgJKpAtUSgeUsDbXR3R5
qqKGM6OYcAqBgkyUfLDPRO06FcDQPH+c0Givnrq1F+jl421uReKsgywBgaaL+n4qzaIrnTGEfmn8
hXFfh8pyv5chvKdDCB4/9iDFV7DYoHDzbHbXh3e5qc9DK0lD2UoDxt8IbTJ5kAY44xSiDM/TXwPX
z4fIlOKRkbaDbI0IGsRO6tHkS5SXQbvWc71cHGeDUa+NmseDmGua/mQAWw1sGdRSnhtXenBreg8N
mHXWA4qe7sqBdblEEHZOiaAbByiyeo+UQ4MaJcHYeAqRELGri3f+1x26ef5QPcCdC0muS3R1FfZa
P8eoXNrvB9v9BW78Q6uN5R55R3B9USwO6E8w1ciid60EuQqCRdavKTtoaCSTlXV3+RA+H5CKP2KR
jReyhRhEu+Vk09NbwXrUdq2gNo+NsZ3KH6b29fq4Fhf7ybiURRiJyR0NjphubOabOhV3dj8SvIsL
bQsK8hr9aW0alfM303kuWQFvIt16ivhj1QNruELoWgsxXzInWWXkimhiYYwv5XxHQgbAhsfClcz1
0sFh/lSzCj5QYjOyev4RJ0FAv7TJYGMctnunwba0uiuI13aetPY8PdjxK4MdaKh7MLGv7AeSgkvm
me3Ki/YSA6j8ivnjnvwKN7dKiGjgV0iYQlqeGUnPhNx38hnJhww21APfUFh29mun8+KiORm9ko5E
NVypygZxR/FiUnj+7CGRv0G75vraXNwQCOMCnDJ3VlV0cDN1kGfhiKMRlOkIxmFQqO5xdFY5mAfR
DNXTjY3WWEdouF4PPo/hPFMApwhIMiDwHAe3kPKoAyvZHg0TsZPKOYJsu0lR+Rqk9Y0W7BB2awtq
vjP/3+GIShOQzKmK0YRPWYr0jv0qpbEJuUea5xJs6DqvN1ERZPlwGKKVy3zpW/4ZJ2b7fA3RWG9G
M0TgHHZslUUPYVwHzATeG/qu16d08VIn8MbB4xLp5cWlnnaN7PIYsRx0Y7zemjynm2D3kW5GdMDs
Um7n/75urPvESPf4rZvJWRFBW9wzp79Bud2BN2jzdMBv0Jjgr6jQDjcZzfGmmorez3Uo7wxaOO0g
ojcey9isHzJZ71o8v1aUR/8fkwEizf/tUalvUwO2aKiL4IfoFBCydtN3e8F+aG2Q2EFIvAK6CwMm
CbU2uXZ8zUfgxWIDemCWBJ0xhso3rywRQ7CtwBEZjveWVoGpwVcSgMVlBbaLjeckmXVjz5eVObpu
Bql7THP8DWKcifXTndUzVqIsnfUgcsGYCB18wC+U60Ro0tKKsp7TDPvY0WIfdWCVjd9X1u38Z9T5
AlsMhxAD+OjC+ISlZWw4Ys4IexyxkjvvOdOyGfOgQ4mho++jSR1gsIfvsiy+Ng17qgiHYlVmvfGW
WCsn0+KxCOVW0NdQMkPhQTl++1TDpVQD0pI02ZZb/Bn4y307VfByhMccj59Il21tmW3DdCVb+F2R
u5gJNGwISpxAnlx81gQmCRZ07/ykfKyp3MU1+Z6OiZe1z5PRboww+gUnmrmE26OF15cfrcANNNTm
obET5GimR92P619n3rDqT8I3cVDSpfiPSr8ZWVNV6N3Pb2O4QvVPmTXuINPicS7vC3D0ebKmtLO0
tk8jKjlTCSOacZwQsRRTBT9Dsmn09CNGycReRfssrfDTWMoKN7R2kuaAWAkSaXeIPVa+l8PK7bN0
150GUVKm2taixnARZMTxK0TlxSEE7448wrtne/1rLb1HTkMp50KRtl0EWdbEb4AbbvItjBBZ/I0n
4caED94Ydl7ZrRz5yyFhgwF0P04iS7nJxVDGSU8xOp1XiCT8OjEPo6t7HXXvOYW2YPaQaNOKHcHS
GcvIb+449GWgunl+AGpZbY+RgQPQIqAKMOc+Dtfyo6XPNo8H1Km5/KSCKYpSjyHE3uLqpmwsH7Ox
HwBIxoFhb+K0hNJN2MJOuAFQaOUiX1qU8LSCawSK93ikKwdQXWa4RfUeNibjQ2IFLazLhn+5QCBI
iOvDJQRdIeWr6a0c8tgeYNzafWrTfRi9xe4bXSvgLY4EUlkmGoIOGsXKTQiU2ZjiFsHacOKXruvf
RQ023TCtrPrFyx4gFAbJKpShL6glYEzyUJcj0jv3zo62NLkZ8mCsgdN51O1tYWwtvA/ordG/Xt9u
i+M7iascVZE0umiIpvn4yAM3EQerei4yLbgeZekIPh2dstZFGE9hNjuqRYyUfm2xX3PQvQuQmW+W
OQvisjM2VZ6voC2W4wLfg74eVHDUnW0PeWU1aPNDeCzz48y56RndjJP2wLXcyw0toPS/6yNd2tXY
zP8TUQXO8jaLewtcWN8qQt8R9263hulevN1PQyhLEg8bUtEQIRyHQz0BO2sbhY/h8KWkPjpLJlwX
ebuyoZeOyN8kIAOdZChrKJuN26XdTMLGMunRRbY/oHLqy2TYWAA0xbU8tiS71YfxcH0yV6KqkwmA
hkzAvsRI5cNUwl3k0Yzea+2xIfu68qs1sNbSXjgZpFq2dC23S8CHARJYgH54E1kgSUf/sBNOYyj7
Db6jBQ1NxCBJA3NXzybQ/40FKMnHsYVn5kq4tSEpG2/MnGSsdIRj0WcKTkout6tGRL+vESXBoljw
c+N/huqoHQErCduqwR3qd9AyjwPD7MMPgJbpjxiEg8AtjPxFFk5yz2RbT/5Yh9oDGrvoiA1JONxG
VZretLYDjfnrq2dh7LNGtwlDUggyo1B8fsE6OajkLV6uKL4ceHhsmPScflWzYm6oqoOfCwF4rEIF
xlUpPzDLBQ60R31sGCr7VnMq8zHM7JukMuQ+0bvj2JvDBunLnYTUuxeJYloZ5sKJM6vqgMAKdQwQ
95XjANBMsIQYkv3JAtcUinm4LK5P5NKJgxDwXIQyhg1cnHKdh1PFWztETlbQG7fdy2brFH7KPkik
g324kwMewitN5qWPh/YipFJn5fMLyc+UWllLijnj1G5TutOQd4I8f31cC8cLPY1BzxdIbegAK7U5
zupqAzUdGW6m7I7Hb1DShc5I9w+pBHwo0H0EJW7ONJVZBHY6pJ2Ft2hsHEl0LOU3J17JKRdnDYBW
PP2w8kGHPR9RVpE4iiaEcAws+R9Ddje2K49LaMgtrPg5T55129ECVpV7WiHrEeIPkGLU4upt9rD9
butJ/w6nqxLqpdz8lja5e+Cx0O5ZLtqjyIxsK0Bm2/NCjw6hqNsPIrn+WYmC73UjnAKh2SFeFbSw
dkUf8gBWAd0RIO2eAOifTx/JCFFGGso09npJ9BLayE69yUbR3bVxqm/GhpZ+3HTmXTMy7aGuuGxh
6DVOu8qowk9TGOkdzbryiZeNvCUibh9Tre7w2oxKiHMmmQsFta4JN6FufnemBPr6OWm4CSvLsn3t
ujjekraP74t+QgotYd3V+iWao9AfiRjkTCf4br23FPpjmLjhuS+n8GDYlbF1ORIdr+scso9KWZQo
N1f1bWxZ8y/j4tDDemhjVl0Ou3MSQd/ZLYagonYd6JC/yPA/ymTgAM9+Cx5DHPr6FFlvYTo5x4E2
ErI0MrfiLSfpWHok08mtWep8Hw4uwNxlozeN12ESgwF+ghsbEC3wlmmm7fsujSExYPduIGgf77LJ
pV+zNsqOqDxqrwLQ7m8Td/hDUw5kqxmR1YFnRKzUi9EIJRt4SBNACvXE+GJNprtJ7W48MviefO3S
2vxFilh/HFgqtgUQ5UiYQZVKN1pepF+yhA4VJOiL9GfObXkU8OJ4F0bfH4rcmIBvH7M7/N+7u8hx
QJhJmXXHtdH4haQkOjjSFHdmbFebupji0qtQ6v3iViZ9GvLQFXBtr60SxEEnHQKehWG6gwCGeSjM
pn1KhFUFYNO6rS8sazwC6zV8Y32kbxENTCc75vluAKm3xoVsp48OKGX3Ka9ECcOK+QyHDc9LmGT5
c5FPtNiIMioPXVFVHyGhkevVLY8+RBFR6RkdGDE3sVG6bwLQyEBMaXnknW695l1p8QMcq2OImZrT
kzFYOYgro+1rXGNPNqv4oTUaW9/1hFvhtuoqbng0R83VJyIZ+13aNPIpLfux92Tq8tvB1jIwJLVu
z+NSAxVCVsX3NhcAyPEY8kg04vZLaNhNvslZn74WgsgXE2qQ39wSwtdh6uqtJ0qRv+ZWX33aKSoK
4D9SEAOiJKq+9EPVvNidHbsgDFkWbBpIduMMMtxOHbQp0qIZXs1qNGsv1OriP9kPcmugl/hq0hhE
vNRBo8jLzALC9VnsRi9WwuFXGNvR4IVIzl/N0dSCgndW5OmFngLuz+XwbtXhcODgXiDqQOnNUJr8
PrRabOBCtyV2EXCMUVb2N8OQ6B8jQE+emVQEPx0UmgwC4gW7z2o8sKH2ZctDxWMNRwetkxEmpFN9
JLWWPI5i6goP/ljVIWEAS+d2Z265PUU1qg+2BAdNJD8B6RreSuZ2h8xJXfS0UQB8yPFGy8GsjDZl
XdSfocOje5yG3Uars/E7y8wqmAiE56w+l5HXsBIaQtM4hjdxHyN1dUfKdxUR2YvEcR3oojF7D4HC
A8hSVQCMR3JHykI8a3yM9jSybGyHBFouDo3abWjBBATcpj6AjGXyAU6N5pEx6raQ2WF7SOX00qOh
3W/qemQo+hkm4CDQfA4DMjK42JJq2MYiJ9uiT+xhV1Jau76TEXvyIH/QuN4Aqcx2Y0ZNGuFRVqMx
bJdQlfZ66CBuIUzSWj4DRWdLjSR9dYSFEkneSG3CEWbXow+e4FT6rt4k/8HZAhxwWVTte1W4fDta
dfnBCG/3fZQmAfRjmg8r1FoQdcCrqrWu3dasLjfWPOmQPSufHX0yM2gCJI7HWFI8ARTAbsPWbW5g
7TMdDKxE+B9o0Zoxz1IfALqmf645JX2MQJSC+SDYTb31PMWBjkaEwT5M94uOXvJEwa3zkjEga3ZI
i+ncDBWcNVBQSVbC1sA/FcbcR4a6UgUHi7ReA1Uupj0nEeZfcNIUDLvSDKGpg45uN34rjZ+zMYgL
dhK1UBGKf7hp+kjaNbWKxRyS6FCQcFEot+F5dx61apjopIasIZlhj/HB7oMuiz14qcXRXsZfOPkp
qpXH+FKmgrIeA0oRRRXkXOcx4yaC3Prcuy74fRx7Aw3acjc0d3ztVbeUd50GUqYULnSj288tZa1+
7eqvVnjo1ixSl9bFaYj5J5x8NVHxOornrzaxg8xsqLRbf98Xp6hw4SkHfNcs1X4eoQCIjZhz880d
boZxx9yta680pOeMWn0swdcD7HeotdALCLfRZI1u9HO/dnJuByc9tnECp9wY3tfm5npyv/RJTkKp
eIyasabMUoyGOy8OeYTLq7EG672U4IDq8WkM5ekF7umUuxFiQEXVh2omcsTCg8W8l5Bxz6FSYEIt
Luop3HbAabYgn5ZBPCo3vETI/QhHUYknW6t/Y0AIXB/9ykSr0CGHJRVvZhhFHW5d633oUFo4hmtA
qKU1CVsUUPUAAzbwNjxfMbRPGyjU4Olp1v8l9WtUv/3DKObSK9RNYJuhevchDWr42OA5k7nbqvJa
MEwgUevka+jJxbWCIwLIfwdKCaqp12AKVC8SvG8tfjS1X1UPqbmVHsNaCOWE0O2xEoNEiM55cfsY
9IiNvmbxuhZj/veTI6JI6t4hDt7MTvFflWyT4kGWz//yRf7M1MWTGepj5YBhlMjXKvuLU3zjmT/U
aw2ExZV18kWUt3JsmFFIbcTJ4VhlvYl+pTC8NlXKbaRVeCFxgqmqsm0Fe9TGfjf+2lBkPh1OxqCc
pyIxoYNZYgxtcxTdl9p9SfjT9c+xMk2/L92TL+7yHEjwGiHAtY9SmAXV/3AnQMVzRqWiYIcc7HxJ
jXoHzm+GJlVmHGNYn+LG1v/aYmqeJ6RtoOBBg9pVe/Q66O+V22KXjxmQLMOjoz119l0I8DpdORWX
8oHTSMomrJA4RznISf6o70i0D2vHI/QJsuXF3yNg5zFR+I1Cg3qu+ZzPm2mUvMoFIvUGhA3uJxL0
w798e/ChgMFH8RUY8/MQtYTZmsHRaW/LO9stvDb7l73+J4CtjCHN24I60Xy6928giNPopuA7ukZZ
WtyJgE+BHA3cNabrfBhMj/Oq6eYiHNsNYaBViSfWLuql2xAqyeBgoA8EZXAlDyzKCVTYAc21CHTy
LAwSOnqQFzTE9vp2XOri0dNAygKDrXxNsnYO1LTlLapKyTFHVWPL2qZ5BNuT+3UPueue0m9SN5oN
newgpbHlQxt9LeNeWuy4l3+vQ7SPTSU5SVtrKiYTW5clgW5KUOmfQ/2mhQ2iNFbKjkvH0GkopamR
l2aFwgpCzWDe2HoaYCh0fWaXI0B1b2aCgd2mnENWCnMFMddO22ZXFvdWv7KZFlcISvj/8/eV+8DN
IS9YS/z9Kv8pOrEJc5RLXLa14jUh/N+6XGoOjKcdCEdIHYH3VxYjFiKaWhBf9J2ewlzTxuNHC+wQ
krAoWrUTA86LeWYIL62kuAVY+X50hsPUdCiN9Z6AfLkFAbV4cPedcd9xF5WvlblYeh+e/kBlEYOZ
1k3dPBed9sWhjxE9ZtE2KuBqfKzKvbWGvlic+pP5UA4AFB1tFzpmaC2iI9bErUfLEbTCfYgK0fVF
tHTUnA5MSV5yV4A2MmJgAmhJ663V7nV95QRYXKezVQSACWhcqOt00HIbahBAXAjzNkoMpN9r7d/F
bf0ngkq9j/PULQDqAFAAPitp89qwIE+/ps2tBmmR6/O1MhhX2dbcpfVQmRhMFJf7QsS38ADcXw+x
/En+d77UF3pjmaMUfNavod2usAYU1nIvZenKZ1mbNGVJV31SE4Pjy4+gD0MQg+VQBUw2pH8ZRLoy
a2tDmv/9JCcbSwjAQn8Q12ZLNrR4yyh43c7KvC3v0T/zppyHXDdi5jaYt1DsdSBA6+ZuHO4qigQK
nmPGzrWC6x9q+WpzQSSHZQOUF9S3XinGZCCkw3US38bZkcuHFMBj0/gCXaUOCmTEI4aPVrCHl+K/
7NsZmoXiuwXqnjKjuZwSFKgROmqOeRf5Oir90Zr/0+JnOwmizGhP8lGj8851nZ1guzprgMdf6Z0t
bqiTGMotU+XxZE82YkhozeSzoEG3svjWIihJIdS4yljTEAFz6XGt8Ps1RO3iykPnD9Qu9tsy5nx5
F3C1okUG2FXuiFeBI9XLMnhNQoKa+gzabVC5GZ/ROvkE/OvwD2twdsIFk9YEQe8Ccp8MjXBaiQ6q
HT5ljgViz+vQVChml7d9w/xc6k+1/D617wDFb4n210rDeKlAWA2J6swYZhd1Ag2+Z7WBsWfCSKB7
z0Z9T3rN/gkpqeTWcQrj7fqIlxYlphrG32A36ABjn0+2jAdj1nDGoow8I4EXRv4whePK9lo6HE+D
KNciYsu4JAgSWT9iho7OPrVLPCVfm+79+nDmv6SmPqeRlD0Gabcx7Dukx6WEZCl0wsAu8k10iaz2
43qktYlTdhpuEpqiE4N80f0Mwz1LXhjbXg+xtBFm9jtEbqEPghfM+bcxzapqYki6+Tn/ZDH8vtCA
LtGS1L3B/bS0oAq/Xw+4PKb/DaiioZy0A5y4QUCzsLZUArAAG/EMXdDrYZY/0p8w5vm4ysI2ajOf
P1IS0HxLyCZPXyzyDwfVyeypj347h3x8VyGKVX/NxK4vVyrNSwfh6d+f//3kFmYgqUsYr+FJImHo
CLNqsXYrLX7/+TaELgXorurzuBdNCi1LA0Bl9lK3oy/ke60TdBPRCD3EI9pEa0ThxY0KwCv4DKDf
g117PqawLRhqVojoGrcxBxlFBHk4eENnIG8Orq+Cxfk7iaWsAhPa/7ZdY/4i0D81CtD8yllwKRk7
H6YnEZR3UO6MOaklIlSAZIpjWb8U4XNN/LzadegQI3cWRyMMIMwPUpef5ysvysWEhtm/PR4AYrlI
aPgAzciOYwVqkQHZvoz14xuJNXSca+EUIEbzHK0/WT2njGYPFAyowp9BCHcGyH2Q1CZhvTLnixsc
fA1QFSByc6HYz8wQvXZu4Rf1L8LcNsOxdVcOrbUQ8+Y/2RZW5o5VnBLAmQW7TzpoqeXiPq/XxMkX
98bJSJSDHqdv78QTwjR92t7YbCiQjBhHIWO6aWxxdNwUsEcR3pCqWHvlLe6Sk9jKuTy0XWz3UBz1
G6uArlJQJy9FtIMmDvgv/7BH/kRSFbiFaHonrBEpam2vJrrXmv9/K0Ld8cwqGKsLREgJ0tEyMIH4
IdlKa2Jxq58MQ9nqrjRK4Few7HrjHeKwpny5Pk2LH8SxoNgEchTgg/OaPFlzuRCw7KrQi4LQhqfb
0PjfCKhJ8kc0wa5H+t0cVxMMZLZ4J+BgAe9AGUqSGiK1ZiYHpAE8bt30/X8ph/zhvQYzu7bYDtae
ZR8jvyvtR7TkrkdfGidyQ1CfCKy8wLc4HyenWi5g4o15FM1nHQFcLr8BXfYg7VcraVY28tIOA/UU
pCaQEwhqSefBICcK9sWM9DOJDq2fm0x8l5bj2YUf5Td9smnaX9dHtxgQsi9gdECb01ZVfzSYF5sl
b1GmcYqbsflooFThyPvIGfyJh69TNm5gbr8ypfMoLr4nGII6PiqgoGpLmuHZx3IDPJKEQL0OnjP9
zbiqAbUYBLJfgFsAxAy99POpdB3ZobSIt3RNmqDh06GK9F0T0u31CVwElED1HRZuYOWhjqlc3/Vg
zpJ/8+shTu/G+mGC0HVUN/dQVNsC7BpEVfQI4+XnUTSQ8/28Hn1pk4OrDO0psIEcFIXPB0ndKaeV
iyS/gnurJm/74uf1AIuzCOluNCPQCUYd9TxAYpJK6hauU8an3dy5KzU9CENnZUXMF9TFijgJo1xg
ugXfZDbnJSYDP8sETDcLOvFC/oH1DKXBP8NRNrNRGNChBRDU58jpYuBwkuyzMkDgW+tJLe6rk0DK
SyV2OO1KiOf4hQlfDPeTAMeZvrTkoWObvIj3jfMPLT0HOC6KwwNtdVVGrxw6V68rFOvD5DhOX3W6
N+p/6K7CSR0teyRYtqleW5oFFR2hoWDjCuEzCYUKXJFrhdClFX0aRDnraTJBhyhHEKhRP+q0e3Lz
5+tLei2CcjBYVp4VMMDEnoHnlyEf7HTlUyzmoOjdwVkY5gU4e5RcJdHHOBxq7MrG+aIXIAvdjOaL
1r2J6Alq8dGddodi2vQvL7yTqOrLJULumdrzg39IJsBj3tuaeaWzWbXzmJeuuldP4ygHXljrg4Q8
VOIbFc13sTk+9fJLPbmPdPqRgdDnseT79S+2dAidRlTXRJ5YRVJgMyU2mAmzN0r3nPy18SoeLqdB
lGWRmY0Z1hzD6t0dFGQ9WIlDf9Rak6NcOulOw8yr8yRtKlgzWJIhTIkXWCpHL6Pf22Ff6itMi0Vk
3mkg5eQmowGh85mcB4NpPxw/J44PdsfLZ5iFwmkO7hm2iYTqH1p64PlCfA9FZVDF1QqAK0LRmPN1
mPb6sc3Zfb/qSvJ/OLuuHUt1JfpFSICJr8BO0zn3zAuacJqcMQa+/i6PdM+wPda2Tkv9tqUuyi6X
yxXW4tstGCBE+BxsEzBUf5E+xXbDZjTgQ4Tb3Xb8mdyuQZbSoMoJRmU6JGu+uKSOmP0+J+9mq4JR
kGwhKoqO52CEBTOqIoKDM1GjykxcIjpAw1hzyNGloX+zVeDYEqs/EyPciZj+TazChZhxRBf4ON+N
Vvcx1np0+XBJjvOZGOFKHOnaTRkfpiyH/AYUUpjLDoqH2fVv+iYO0IuiuOolN6OLdzCqaBi9/buW
lhua3uUDrvrc6V4ts9ml9CONMXjOnmBSaCr+4Wfs8AkdNzKF21izNGZ3o8ldVtSvT33xEASkzYJ8
VJTMpXuGdwLiWgeIhCIwYDv0VZJxQWwBSqeX7qe1+tKtiQJERCVG0IfMfeIyHWLm8dA59/mwL9Pj
5SXj2/7XIQMxJ54+IKpFxHTup8a4Azmi58AdMjTrZzu/RxYHUzpVMH6iRgPePfSIAJKZo1AKF4oP
YGAEZRA1pyyizpHMNCxV+QPpkqFRBP8N5OTAbzrXZ6gI5iRsD1kYzNKV5suCHk07Udz8srNk6Gi1
RSiOZRNnE5NkNrUEvBQY6jAOcYpUeG4BsM5aIn/yMfUyI5GYNYqdkmlmYEYQwIkI/f6aqcuZk2Jo
BtiX6QhuOL+vusj1J7bPyKpQT+b4tpIEj7SuroPJBKiX+qCvoNZ1PfmnBLiDuGlOl81PppSJejsa
NwE38tdDGFgncekXSIq2MyitdSDJ5c5u6X1FPllm5aaDdygn3MMrTrDyzqV+2WTIxPhFDeqeA4hv
U+/KcYMl319WSLZ2W0nCvQ+uzBUj3lCo1vaA9ggc98fk7ybydFmMJLgFXugfhfi6bsILQzP1BL9C
jL3eucw/NI2Ky0OuCQfqxFGy/8LXB4ENeAsJEktV/bFgRtx/c+mOqfgGpQYArKj/SxFcXFYYpEt5
1pS29w09LcAkmRW3gkwEoGyQ2MF4M4c4P1+rrKp8yvj0+7jczvarBnhafVDcdioZgtvpZ9bjroMM
z9pbyTszAF+mIsGUeR3UTn2A6YMcEIP853rMpVkARwy3QZavP9oqvZ4I6NpIvi+BPmp3XuABOza4
bGeyW5zPE/C8GJrBxRjIbvqcgXcJMqcWU7a3ORx2VzUBQHhDp91hBBPE3ZdFys7qVqSwXVNrlkmr
46x2lXuLvo/QZNXPqTV2le/tJ7dSuFWVhsLOWT0602IHq7o0bROO1vw9brXhVE7DezPpX3Wfc05l
/m2FfjDF4so39M/iCrYPltFiLlss7uqCzEpvkbgCJssUgffh+9zEX/XGuAEBgKKNQXaukXMEpDHy
gLgphWsYVCzm0mrcF7IrPBvIXARrFvbxx+VtlCXM0EcF+hyMpWASXOz7sDDJOGO8Hf7DdG70wgmX
0olABXzotPyqKr6OXnWyMYhoJ8sxsenPy+KlVsQTWcigAtNARAJ2pmnqAYOM4L35ORYVDCfbm8mE
K+17peWKjZQu6UaY4PSJrWcxYMGQlAGwXuu8Fmtx8gfQt2ifiarx7/5VS/ABNkbxcqeHWkuKiWrd
u3JrF3Ghe6Rzc5ePetSnY+CtytZYlYb89819U+OTgJEHuWneHs2yD3ObBjamOgCWdTMvS4h2uftk
Ah5Mrh9jOj5VrXPnZqCg0sby0BU0MJQwldItdnSgB/ExdmAxnX8TxmnLnlF+fJC5LtO9D8x0KwLW
QaBCiJMe1I0kQXvm9oDBSKG9NX+zSFCVxxLFECOP4qQG64fCdKV3yUaa4JGaBRAEhOuVAcJEX95j
5EkNsKdePiAqKYLzSVlha3bJLclGP+oOo58BojGFEKlz3ajCf9+YDRltmhoL3yI6vhN/vE6pE03x
K6bhdpaT7bL0e41e3cuayWrTnGnk/4YhsijkU5p3LZc62+WeZNkJcJWhMdW7yR2PiJ5RXskjoGI8
ThPZp1q785Lvupbcl+np8pco1ljkNh87zYkx7cfT0GZkpSaAMbNDq6kodmTBIBgd8DAAYiDQkgWP
7pZDa/sF3jwJqAlZ7hwxsX74jCZ/RJjnG4mO5wyw9/Bww5R8yd0UzaTpa7yuCjFSN7PRhJyLacjY
eOMCTawlOfVDe2NMj0YN7MXZUVimrNiIHjjwBlsYwUAXkLBoIHscNJL6iAoBSgc2t9V+LIEVR15d
631e9zS+s1lQWxPQH3aDauJUKV1YzxSh6mD1UNREbqmxHpz0S+qFrL0CwG9Jf2AkG+cREOyTiTYr
tru8mVJ3tlFdWOXBZR3t+Ru5yQBRloerc0gyGiXVS+0Hlmo8T5ahPFtp4XZMkrRNK7zywnS9tadd
izZXezqsWY+46pFoj6UZzbmiKi41JN7hyA8E+Wu2UfNLpvsNZLZxeqp7MGKihlt72oFCxcurKb2G
OKIXJvwtZCsFQ5oWu1piE69lOwWbL+JUjVqHEi+M1XrHtaVwKTLFeH+6D2odAPqIZcilSSxbsxoE
/MQdgr4of42dP4Vm4mTBatovl3WTlThQ89QxWmG7tglKhfMDmTTgv9RtiEOnmnUYivZ6HLomssdk
PgERyTlQh/wcs24IZo82EZmB39/G61PltCo8eJkzhVNHe4CFr/kLDNasRjIjyirDvPS/WLQLrc69
KZWvLIm5ovLFn6OgJQA1qYhMOObJZHpkQhIxe/Tq7+300ACqdwFBjoPq/G7QQMflKmzo712FTKTG
0B5LQM8ill81z0yzJobMvAqN4YkjfzTOqWEqvCuVHP775j52TZqDURIp9cUNR/q01Ht3veutt8tW
o5LCT8xGSpszQOl70MYuQXzqYWjLeLJ0VMafL8v52yL4qsE80eSq+65onF2WguVg5NqUT2x6qPW7
TgXa//fhPhch+K7Ublff5yJm90finow+Shq0M3ysqirA33c4Zk50Ezxvv1nMxPaTEYgl2sJ7hef2
Ien9R92jipy1VALYZSzk2Tg3ihiLGXkaZzES8rQPx/zNIv/Z5XI4T1AhAiCPE6EIu07Tdhnm38l3
92UgexJjmD6+qzESdHnXZda1lSMEruZcowePIfXlVFFSlkHiAlEJxSBLoY9svVB6QvEHiSPApgl+
nY4I3FoHmanevzObf0pmhpcVkUBx4SmHleK40zwJyu17c056TELUS43wkNptMMzPOtg+U7fi6C9B
39z4/ofl5A8jofsif9Cn4YgCxzM1SaQbPeC0GviITvUskBi8jY5oDlqO8g2gN4RvomA4wyg/Qlan
vIpXetVnxoF09n6B7S+rqnopEwceEZg+coAwG2EJmgYYD8zFZvbD2n5d3BhAMdUKYtGwKcuhDPLF
sIBrQsHdWIPlPQksa3KDdXbZlwQEITufriXnQF4a0FZTj0Nq5dPwEiOJdG83k6UiaJN9L+okDghm
LbRGiN1wMdihkUfG8ix4TwRxoUfaOn/xsuZ61sZfdUZVNsLHdM/rMwS0c2AfNi2YIgqu5/uxgDZ3
TjweKGo9OBIGPWKEXmO2K3LXJeo7H2mcCnO37IBWRtXu8H/+l3DYggXMDw5RKAjH5M6g0RWhzTz5
Uc/0o6b7e1dHJ61t7zUKVu+MIeRBO635PLWJIlElOYA2Th+IyjibJ9qSzlWv4WvWKkYMZyc/WOoF
5qB6BEhcCRq5fhceAIOBIdFzCeWUzB2ZYmRt452VnjrjagZCUv1++ZxLrqkzKcKRmuvUAP4iVnFy
T/2MEdvuzvd2l2VIHhQEQjhUDs4R0l3CYg39mq39gOpQbc/7AsMGQZL4RuiOxnIY/aIADQMrorIB
Evecj/MtOs2QvDGY/WWo6MM0rovii2QnBaZrAxiQJ6zFGhnJYmahAbAMe/MDlYSg8m5jXbunPkOt
Yo4U6sssFSYKIE+86EyYzPlOkmlAWZs/aVojBlNKNVz7QPrapV3TfZ0yJ98jUrgbk9W9BeL1Te5p
LhghCoXB/l5k8bxgA0BxauC8okfr/Cti20vnKQYgxdw6bMSIcEX0MHEq65kaS37I6Dx8RxdfnV6h
hQs2l+UFqpQGZsxPrpv3zzMpgFM1aq713ZsSEgHPdqW42arii94tdborVg3Tc8PoDM99agDI0yuA
RzbU47JLVqd6MZ3R5jA2xrM+WtpH3DfusaS2/mLHcXcsx6WK8tRar9PMqlAIieM0SICLdk+Tflb1
Kf39ysTWIy5DtI6wxhFpDIoZ725zqsvQMzHuZbr3tf1zRBWhMHqgc5L9rOphlGScIRH4APwu4WV5
YfnzybEYdfFYocvO9x5IEtX0rXaf0+k7uO4ypGCcG0vJ3Cg73rgLUJgFRDvgMoWTx0pzsUEhUYYs
BbiqwVldijuntxS9ADJfBQJKIHlAN/5AObctVgIvL5vRCF1SH1Bup6z9lnvvjru/fJJkxxa9LqC0
drhDEVNWrOkJxWhPGVoe25lzeXL8IkoHKyjJ12S2FNebdO020oQ0yDqZU573kDauABA3zV3p3nez
YuXkQgCLj4Ee3o4ibJCZFnPi+qAdnCv2k83OfO+500uTj42iyiw3QFBnoDqH4iwmi873KEcHT8/4
47yJGVpOfwwLGmuuVj9IZhQGd6b7ZcJgaquCieZbL7odyyc4bOAxwgCnYBqeNbqxU2EVnfFlpU9z
+yXJgT0QFNqL3h8N1VNFkhTAIAC69IG4BGxf1NPP1aTg7qvQRAcbGV8wtj6TUC+iONuNReDm76QM
E0h1br32cNk2ZQHBVq4Q+edmWmvMg57eMB4ydz6yRTUWJjN//kTCYqJs9VcqtR/ZaJYAOuWT2e1w
6thx6SreNtw4q+IdIzPLrSjB9osmQdMbAuDQS8A8lThHzy4DvSo/caC3YoSbMcmXbu1TiIkxU9zO
93Px7ldNGC+/UqBnXt4gmctHKxEIe3z4fEtsU+fJ/qFmI04aJjX8Rz/3A99+6OMnCm5pR5XnN2X2
4MDZg+mIAMVM9PdGp01dT3jMgzbO0Qj89slcsXM7rXsY4leMgmvWDU2+L01YeUdSfAztbeq2KNwc
vOlKt371WhdU7VO5HmsnymoVBI/MmLbfJ9ir0w2ksBOEA4CMzvVgWva9+0CGH2OmCDx+t2SLHgA3
HsBr8FjFLSQ4HtJ7g5HaWIneTNHFdSgXFDOCLu2DsXjonCVKDRIUY70rG1y+5beWAA0oLLufNvlS
zK+1B8jROdSdhzlReHhpYLr9NMHMqdkSVHmxCF11BTAqLP4OmaE+j4j/nFd7J4+m4tiAfy2povq/
T2ARjFtCPNqlALUkPiG6DjkPJKLAFwysc6ROg9gKmYouT+Z+t0L4zb15xhdD69eYL0QAYHwdx8Ae
D261J+kzs49VfGeq+iNkgcBWnOB9u26xk2yBOMfOQ88JLHI7Y1bOVz2OZNaLl74OZgAkflHgPVeL
LprtGA28LSkmDBye+vUxBS6dZXwvVaAbEr+B6/J3GzGa25DSOxeFudi8yiyIyvInJ+kxzQk84uYu
AdQiCTEPdtlLSfbrTJqwXyw3k1KbIQ18KWvXYOA7RVuxFThmUFnfgLOLjheFY5T4+jORwp7lmEOu
7QkizZ7s9JFGrLnRVYYh2bAzIYK7WVmexz0PphJWBV35BfVGLGsApPWpU4RUpnTHcJ4wMotMH2os
5ztW1blVWgtfw/Ipm08sux1rghm9yE52Vv2c5VaYTr+G+lfmXMfr0SV9xCwnIPreAxR5dhqTfR+X
kUF3GKwK55ICaHOPiKIAM156x/z/fgmiWPLnc4WlgX+ktZnh//doUfDRu2T0B7f7wTRv5/66bF0S
WFHOtPBHlhCN9R5GdFYepcTdj8aOBu0tQzbUH4MiPenLrs/2Lbn2jZ3Z3I8AZ1rqsDMfffu9rNJD
q7qCZO538zXgjz7fKDCXxUzX8TU+lhl11QQEsKFd6MEwnQBMHsTsnfbzwbbv6ypi8ycKDhCPqTmH
4GWGsfdz8QCvJsPMQ9O4u5/9Z3NFh0jzZU4VF6D0fP0RI87yamus+UMGMfXwnvUsStpj3dWfOcQb
IYJDtC0tndHVhKXUvg3AxabZzlHhBMt8E2/L4mMVLgCohHNl0JmVBa9Kp86PMj6tJUgiT70LrNni
qmne5tfLxipbN4z1gu4POSN0Mgvbo4862nuTBedu2Wne0fae1k9cwXxy+P8ixK1pTQam9hYi+u6m
TL52zk6rFadbrgUIyzHeilyTmGoCfPw6Eo3h+liPi/Wm59e9aphMKgKFE0dHlhCDpsK+pJNp9KsL
Lab5CU3QS3GNouvlvZAVHgHD90eG4KQWG1wXoBmBffXv6zcLKfch1Ox/zOwbnR5KXIs2rRQy5Wrh
nYORKLwgxaxh147UatBHFdr9KUk+MiSPyPfLasluClSb/hUh3LaxoXsVMvEAaY13TDsiCLejvL5d
/Z05KN7fKm2ETfKXpEwtClE+GNcT48iyb+iOvqwO/x9CpI1N+qOOsEkFXdhg6JDRZUuQlYHlvi5e
FfjGFVHVh/jKXBIlHE7D7frYaCGKNT8N7Us5fLQzHoqHywrJXvPIlxkmb49GkCw+2tacgQkF3E/h
gugOLZOgbDGCmE5XbueEsdnjJdfeuh45LHZ8k7rJQ9opBk5lTm/7BYKJtGiCBRYDvoB4p2n5x5me
TYIK9Rdg8DTePtNVGnNHLSwsBstsE5hkmOYGeOn5pTT5azozw0aesAeNShqU2Yvb7Mr4y2ytwey/
EWSQR7wd//v9gfEDNM1jBB8MP+JcbdGPXQwU0d9uyvOiajxM8+7yZkpWEnM1nEcKjFY+MBTONWsr
t527TMPboMvC0ds7+iElAYpvgZ1FCLRyVcpLYqNbgb992ubt45jgl2jnGFtn5UGZt2glPq30OieK
UpTkaJ/JEe7eSccsulX5SJaAeN1zkcCeg+ETF/yZEOGp6rbUrmuEpWGKWSg/Don/xlSQzBL/AfQA
pCF5dwksgf++WbDC0daKFE4Zoip6PTQU7FX51ciyXcPHN6dcsW4S73smTnBXAMQBP4cOmyvNX0WX
BZlpBKW2A+e5h7VUDYWqpAnm19sUkUANaaYT9fl3NGIGVn+ci8g2Hwr6cdnW/zYJC7U7OB6ElniE
OIJquh47NXVBSeEOHbIXIDGcgrrZXxbyt31DCMrgIKBGSRzQD+fbZa8VCqBzgvIritEWjTotw+v0
0dVOl+X8fXAhh6CLDLVehEvieypfk0ZvM8gxjI8CwLUgM+veTFD+TQBvclmY2oqI+W87PBcobFWp
s8YAHTAUi3d9fZz8L8P4FWRWSpo2SVJ8KwlA4edLiHaRltUjJNn9aJ0ccAceUXjK9u4YJzcGyfN9
5oMRo6365peVOsljanjpwaF+8Xx5jaUqg0uXs1cgqyEWauLe70mlZ+j47G4GdB2X5oPnfp3tqOsV
p066mxtJ3Ko2h7yyc72vXUgqWBv5iOI6B1RfMxo9jyl7m6wHa1SEPlI73UgU3IpnxRgEJ5AIHO6G
7VbTRU/rXdx+otCK3USNDeVNvOhweZ6rZs1pDU5dCNLdMHNC2xiCaQJAmx709CO2HvXsefZv0Rr/
mb37V6wlGBHYdfPEqbl+BuCHAPKl3Tv+rvZ3OlOkNqRu5Y+CYs+DkfRAHmggSbN2dnnD1ntjeb+s
jCTSP1tES7hoDE1rXZqm6Kbm0BTNrkJVaFwH0M1laI19mfJAW06TCipApZkQ9uiZq0+LAc0mc400
9BbO87d4VcHcqaTwpP3G9mO/ruyWG0hGrtL8iYLTvFBxg0qtHa4SOE0ecpOWYO1tXzXx6kNGZwf1
mgceuk6BD5Ai43V5p6QuYyNIuGMKvx5jgx/kGXl1S/uZdDc+2a190KmIoyQuwzGAtkJc00Bvq9h3
pcW09Fc3QXDIdnZ9N2XR6D5NzS1aF4omcqv/buUg8EEXrY2qAYoGwgrmKUkmr8iQMMmvXeO+tN+r
/x7poCSzESGsXQbYzZwtSPwX9f1o3vfTS9eE63Jn0v9+laH2A4eEWxqla3G+s6OofbgTOk28+L7U
n/Iu9LzQIqC6X46XzUF2cM9ECcuG3jPPbR0sm1d+jNq7AyLssGmXYKA3Rvdq5DdJTBWvBomtn4kU
lrHULAtYvdAOWWpmvK/6ofeva1UJmf+X8ycRr5/9WUPBrU9LMayLB8V849cyfQf3Xew/duljmR1j
U2F7Uo2AfsbTNbw0I/ohyoYUvH8oHyP/OKEfIxtAZHhNqGK3JJ4IXAN/5AieqGCTSYoRcpL1zrSj
uH2eVG1X/F+Iy4ZFwxlCLQT9R4I91KOXNmaMnvTYRDem/kFU2TO5AGCbAboNOTrxQUc8vI3dFfO9
IAwDrbz5tNqNYtpfKgJJM17wRlej2GFYpIbNoDQ/p7+a9tHBOMzlUyPbb56V+78A4bZLR8Oc17pC
kql60OGpzeLOLR9TFR+wbLu3YgSz6vNuwr0NPdLhtNavbhfkscKiJNcBJ5n6VxPBotJkSNK5gCZe
86plX32QqYNus1iKoFTBEUp3BZTcnkc4+4fIyu0VFjMGHWV7O7u2xjYcqk6xLSoJgjIFQrem4c0q
IDgiyIK0Kro46YZsVOC/byKBfmxRGvDRAKalL5n1TBZg+TLFjkhloK+HT3GhliAmr5J4rbtiRvNV
M99pWuQ116T6uGy+spsZ5eN/RXDz3qhR9slQWC1EtMstaFWpH1nonGxvOg10yR1oWVUDRTJfbHpo
t0VJFLlxMSmLvjbQBRHUGdJl3zlDZIJ3uFwizbmGf+4AdntZP6lRb8QJ+o3g7wDIDMR5/TUzjpn7
6pJo6Y+tqp1Yvld/9BKcJZs8IBCtEETnb05+6JCdtRTPIKkuqPfzWSzegCJcY17nV5gWQZ2PtM+s
fcnSk5Wg6fUpzz8Rc5h/BIn8hB1ltKo6OH59OU7VM2L4sg0ndGE6iikE6aJtBAkJiMT00MKL7tbQ
Sd+0sgkwiAlKQIUJSD20jxIAYFgwfiJanI5u+RwADzBxEliobPVepFMM6SqiaanH2YgRLM0Y89xI
E4gx9QdNe++06LIlS8Mz9D5jizkAOkLb86Pa5E5ex7z/qFtBDKelV15eRCQzj0bKrnR2O9c1WtTM
ugtqf1AUBmRrSBAEcBBS/ifIHgHOTNYapjd7d01RBnZ+ZBp6X0+XdZTZA5qd+B2EDKEnYg6m40TW
wYM9NMbBjP+ZlrvFVeVBZSkbROf/ChEhBgG9TwG+ASG0DdGnFpneTex+tdyDb4cGmibqx9w/DCqS
RZl5bKWKpr4QdEZwqUN9lYGKs/3vc2kW2pBhFrB0YMqJuYvenNZ2bWEe46w5NLTcfDgQzG52YecW
DtBBqe5XCpuU7tcfmWLiAk0SQ+FxmV3zvXJPnfeV0v1lk5Cb/UaGsHAdm4DitUKG4ZzSwQhYb6PB
6r4c71dkLYc4arSdbu4uS5VdiwSvb2D/YRAD3cLnZ20mq4EaBITGI8hXArQL5xMQ+rQOFDOjd7CZ
aUbt0GY32hgjubhUxuHyB8h8PSdw4Kg+eEqI/eVlqXmElvgAC4FFSXYdDl3sl4FWvpq1IsyQHm5e
LUKqGelmne/yJgbQK0In36d4nfdZtOb1DqTXXQB+YkRNtmoYVGoyG2GCm1ybuoznDnU/vb1frGhk
L4WnMBnp2vmcehBNwxxS7FwfLUndsi4ZLKargc6hBa73Hc9MNLpiaC+1FdeL1FT+SBNJrzqnG9Fo
BoWWzHpKva9r/5746wMywVd67eHmxHSKperklXqTjVDzXMUy6TQzMaBihe5QHkJNn8hJYlAOc9GY
bkGsJmYKq6oFd3oKtaz8g6xasLKA2IFfv9iqUQr5dv2RJOiCEs6cDtwiqI5xnSFw/JBkD9OEGt/X
TxwqzLCj2GHjEhXfm2BzS8jozMgDoEXIHW8xXTJ5z+gin2IVSazMzH/3kKOcbnBQtvMNcgpvyUiF
DVoBClC0bNdRvA3N18sKyU4uEIAw0ojHLU+vnUtpdLsGwuaCd5T7PScfM3qBu/hucBSPaNkOYVIN
QwaYdQIuoOCC6UBZ0qdYt0S7pslJN29LdmU2D9RR1Mqld/NWkmALOpopaDryHTLaw9r7V/mI3jJS
E2ArtTQyJoxqNN3BxNjGPAy/Wvv9EwsKDdFpg6zEX6zOtPfWdfT5ggLY1tesKOl2IzxH8nFZjtQ8
NnL4K2njcj1NK1FT1rGi3lVuX1n5XhsUd7PML1l/RBChqFDMDniQM6gyT2+Lj6TufMyB1JuQjwX1
KXO51VV0qVJrRJuNjR4iB6U+wUxcbzGZEUOpCrUuawkd4yMF8r6ZKSJtqTkiseuhOROdDrYgp1oy
auY2jKRYjyjEttmzxnZDe2er8oZShfgjFfogqBJ9YEmToUlyE9ZYaien//D86adfAmCv7xQnTCVJ
sPu+jLMl7iGJmQ8AgrOqN8I5w5Jid9nufve8iTk90P7+q5IQ2OAljK7X2IBKnXezTk1AnD6c6vyl
HazHvqDXmd4CwvTZbF/rLL3HDFygZeuOeV8tvM+Wtt+tTha6XX6yJhWgkGoR+KW3ORS0tDvH6vBt
ALgd/F1r3ehp1GuPl5dAloBAOhhsfYjscBMI1pN0PjONCf0x3vytpB/TFK75Se++LG3Ifl0WJbul
gREHJHiEVrYnlj2sJTeYBxS8sJjvGuMOKAjBZQHSFdsIEFasIFq7FB0EdE4Z5eR6GaOyI/vpM9nH
rSLCbeaazVQ5FHLs7FtWrYFtPBjFj8u6SE/1Rheu62b3Mf2PVk0uY6FVkBfvc5uEhZFiPP7RU5Ww
peuGgUYLxBoeeLCFe5MlE16AC2T1LZAs3+ch0MFUoipJSi1tI0Vw8uDPYEh6wwOnODpOvhvjAJ1Y
VL/34r3lPV9ePqm73wjjv2+WT09KRgze6JbpNzEavwf0nu994zlNwqE/dpkilFKsoPiIrl0NjdHL
74vynTaHuUUr1nOigvWWXpOI13jj3m9knHOljLYBD1Sz4tGseYfVAAqxM97Eo3u6vHbSc7oRI7gE
O0MdIgasWJiCADsDD7f5dlmA9BELJPl/FRH8e0dIVVhAcwhX88OietD1R+a/Wtaj2b2l6FoCAZXX
qHy99ERthAq+fk4n0NoXEGq38O3ICyE+jIosDRAcR8T9BTKqfVo/UgcRqv91ztJQo2+NXj9PGJfu
8ga4z+zl8kJIzWbzSYLD0qie2G2CT5pyhmfZU9tiLuKx1w6Xxcg2FFNz6EHjAAgAlzi3m6odq6kZ
HeRCzCgDuFG1rooYRKbIRoItbKifFE5fZR4kTG+zHs3ug+G+A1Ptsh4qKcIOxjkWi3QufGL5zwyM
iKQIxvnb6H9cFiM7ZqiN2XywAwO+YmLZYc2Qzx2UqZDfQCnGtvYrWAguC+FrLkYeGyFiUtkzWz01
ewjpMLZTJU9+F/n5A7CghvxqaPKonVSwxTL/u5UoHGvdTHzMr0Oi0wG2OKQmToAZLPU1+1XUqpKW
Yg1dwSA8n07mwiBMa54LGs3TC1G4XENqDT5v70JBA72cgjWMo2b1C0VOyO6HZxcDmMd5Mfdut74D
wLMICuaxwzz0S5QB5OuL55TvrOmQ/st3fvYT8BLXdsX2ZF5HRUOYzM9wGgnQSXC6DFdYZ9+kVqrz
Jnhv0pDryAAKESNR9T13glHFbCpb5q0sYZl7dBJqFZj7wrZjAWr+4dr/tFRdUrKF3goRFhrXduIt
vNW+XtCWkBhRU063lQYo4U+VwJGNNlEIw+MaAAjnngqhiZcOyYyLwYhsgBWn9ffLx066ORsBXNdt
XJB7ie9WEJAYGAZE6zmhWRBPr421M2oVt6LM7wKjxAUBAmDeiIj0Rj1r0bPZ4gXLby372bH9ZWVk
u7/9/4IyXUotN4kJXi9rGiZkiFL3eZxVcyOyJdtK4b9vlqxGESauMAIYNvlpsg+xjrHQKSw9vIae
PqEPID0weIC7Cmn7c0klqxowM+OeWqw87IY9ofHedBV+Q7opf4T8jk226tjxZA46hMQYGvPcQzqp
ZjNl58VFzykxYcqYARDUqEGm1Mw5rinSHVcQxNVBPT/mn+kW2UjxhIRG7drIeJrQw0z2lfExA97l
8m5IoHXxyOEsdB7eh+gsF/Sg1IZ/WSDBQWWhtk54hzr0LpsPQMLy4lPbv+GEFuOhTUCZg/OKl9Dl
L5Av5L8f8Be2r6blPdqoeforDXsviJ2XZnifp9NlMdJj9EdPEQYl0TNwyA3Q0zDSwMPdUD75qtBF
eoh8jsTO4TzBwXJu2vFCBsCf4DFfm692/2RnJ70+NcMuV3UpyW55ALD/K0j0CWazJHmK1AkyTia7
Yexl0Y7W+N5XR0tVKZEepY0s4UXHmrwuFxeycpRiVgBNtJniLlVoI25NY87WsHhYNrNKg6FA+eLa
o9fdGFnFt9JR1PllwsC7CMYV5DqRFRLuuTXxrZJyzzAXzT4zzZC69omu/XEwfMA6zMHYt4pCsvSM
ccJVNIDwsSxxnJGMcZbFJeKkJgtjogcojxCSARbqLu5Othdk8T8I3IK8uy3Ma7eIRhVhhvQttv0C
vskbf6h5/WRkE74gaW7NOVqTyGb7trxJk5u+OyT5Y4y3yeUDJ5eJRAPPnoMuQMwEoQtlHDPQtIQV
BhKYhbLNfdbea/1V6gwAI8REe1MEmNxWiOUbKMbcvwFE0fzAoSKEm6z0vLqqHYj1a6L9aot1QA4Y
zAh01qpTPfBmUvTfHToMVoVunhNExyZbP3Rv1fFlKHROlH2mUQage0iHAYgGoy2Ck+2Qo6j9FVNc
GrDMlvi28z5aJdCj7KBuhIh33oy8t8V8DDt5AwV3qo4qlmJtZf6NF0QAz49ZJ198YtoFQHaSMavw
NEuDJvlJgbZS+L/q9l45cCFz1xtRYq7FsBaPZVlShXNSRqBHuc7mNDJnpshBq8QIYTzN16boTYiJ
+8eBvJU9wWFUgejIbritLkL8btbrMlZxWoWWtvPSL453h6AqZ4rNkW7/n80R21XKZXUnTYcqeI0E
bkcCV9UsqdJDcCKxblR6bUCCXTywCvkvyLD8IP1MGdYH6h/wqbnHFEOSwtObru0BnKwl/Wvu+ve9
oYGVd77CVOthMMfjZY8hXbg/4sQApKiy3F5jWPVk08NszA8rboTLIqRmxtESOCEbkJQEM3OM2J6S
CiKG9ifBGGqR7ljy9bIMye64nNkQ1Afom8R75NzFU2dI7E5rK1AhLTGwT9qifUgbjfww8WqmAZtt
ppwd4pYr+FrPsDm/NrJ8HNnzXCbYf2MyWcDTsqo8yDU4VPs6RnWeuqj/hu1aBB5Nj0Z5T/pxDzIT
xRUjucvPxAsHS5/MHBTOPZbV2mvILwOTbYp8dO4S/U7XFFGK7D47k8Yvns0dOmCIqCgySCPkccR7
bB13wOcM3PSVElw2yFBcx+MnTvWZUOHM2QugdkcTK5y2d23CEICp4m9TtYlC1JoQr6m0Enpp2kNs
7wdvR9IksvQbO34vtF1Wa0H/i1TaPk93afaW5pT3ReLZG7poisuumPNTT77+j7Tz6pEbSbbwLyJA
b15Ztr1Rt9TSCyFpRvTe89ffL7X3rqrYRBGtuzO7s8AAispkZGRkxIlzxvLF7rzdZZ9e3nPTQA3m
t2bonKWB+be0hCMxBbf2OYVpoPtuTPu+sA9p9aJPW5wPhPCaWy+cVh4cgA5hbqc6OK/tyKPulYpQ
q/UGN9I+m/ld1OwvL2zhJv09nQ8emBqINR9YTyRZGzQL9oda1Q7W8FNN9qNfb4bsMKyJNC7EhTNT
Mw8qwTTZZo6pQNkmEjDQo5MdxjWWyYUgemZl5kQMqTcOYSbd2PFhUB9qOOIv79jiRyFh/78dE8s8
OX3IveVqEWIgUmHKfg27fRCuYI2XkBgACWl7gzhV3w9/BEEFJXPHwIEVyjsmaNBf26Xxj9jbhsqt
xmBQvE9CBNLktTrxkp+fWZ4Fb0lLIFXTxKhD+YSSa55u5egH1QQYocNiW/nu6nt40SQDalA+0hKm
GjPLkxUn8hKto7LatG5Sv+SM7rYwTDZuM7ZulLZMLJJKbD/8FYE+/zE6X6dsR2MswJPZ9Jibj7Ly
yxx+Xjbxe+B+dimd2pgX3euuMXpFxoZW9C9GW15H3uhGoOxr5rriRts22q8qeTOVT3LuluZtOgQ7
xabHa7tyzOihEVyFnbkfU6QBzFfVk9E7+xkyfwt4xe2M7HHojYeIsfHLv3vhnJ797PldGnaBYtT8
7I6noJrve+WzE26lbCWkLtyZ3NVgGGUSEcrqs4Pq64FX1COY3NGc9M+h46TffLwDijZdC244FWQQ
TWZWOZsRQE18eZHvwwT8+PDQkqXAEP+OPapPypTJ8RB0QPIpl2+yZGV176PEf/j3hQmDebTZ6tKu
CCsv4s+vabg4pb+J5HjvyG+XV7GAKMEMgCnqZdTbsXUejERb00AIDxKG8LmC6zPey9phQK3M90Hn
PhjTtuxcy7ltNuWLobvNZoNmbbGf1iLW0nLRqwU4jjYWFBQzn2mCQolGleWW+b95bN42o3QYW3UF
obaQIcBRjNY0lAxAkOjDnC93kuVWKmSiE2U6WMeCtKkex1ztYldOGiCFTTkhlJNrNcIqCSOAU6pU
2lYJw/xR4Vn9QKO+DhmrdGpzq/WeuuvrqhsQUG/TzJVQh8zdpoyDF89q65d+ytk8TY7to+pFa/eU
+DLnwYGlAHKDk4FajDWPemWbJqYeVbzEdZ/nS4ECauIk0KpLtu2Wano7VgmpXMKkWST9BXYF66TJ
MKoCMQUzdr6RkjI4aERw+PLkl2/eeOGh874Y6eGyey56xYmVmVcgctFFhpgwsevnON4qFUQXyutl
G+8TGABVTLHpJkKiArJ9vpK2BmpfaJ0A4xaPamvcBY52ML2JmyN3bclbuTeW4oYYL0XUGnFme94G
rEtN8pWWJVVgmp1KddXg++UFLVqgVMXlL7Qg3kUOL4dtNBA3k2XuHd2DQ2Jl8Gdxy04szDKYsaRT
WsRYGPKnDhLp/pMc3Thx7TprWsLvYzwfxxHkJnBjK/zP7ON4HYKSKkDcaLoHAimXRy/YZb1r2Kg6
7i7v2wIf4Zmxd1jwyvOrTMCyq3Kbqnf9eEjLnR3vFP9o6vtB2+b1Qxpuc+9oa2sCukuefrJQRzxt
TpJC5EeACoiFyuVtRSncOfprwm5LAePUxOzVVwSO5ykTJtpk2w5XsAYQ3ZECiJy9ZG/qNU3whVqx
2E4uFR7zfL35k3rI4ljPAOds/GJfN4/y9KZGR7t+GAOkH/61tatE/1ZIPS191N7k77WxUhFbOgdE
J25P4HskhmLLT7bUK00/ajXWm0JzwuyO26kr4WnRgiXgTSrEOIBZzy3IU1HEqimQR1rtKumdHK7x
ci0woBEq2EVIuQSH+vwAVKUkl0i5AC016CfdpOOz4hyl+M5vdrm59Z3YLWsQEvy9UupfOnknhueH
IbY6v+k6DINKd6SDov2ImntlfK2La+XjAMWzRc5l6qKRs1+IRRZ+vq/H78WkXktBuL18vtdWND9i
ZZaYo0BtB5ComdNDkt2Q+nrmD7k5gh9bsbZ0oE/3b3baWvAedSyLNdG0t77VzXXUf728oKUwzKiY
LOawLSB2s+BYFAaUug2TP7an0+uswn/DTpXcPkcwJRj8aQddzBrryNImUiITrO1g+mx75vKDFGih
IxAcafypaeAu30jya664o3Pdr5EiLWyhIrjaf49+MnA8Wx90iUoumdhqHApiqm6+FI057RMLesPL
O7kQGhX4BShtCz1BRpjPD7Ivo8zbw2ewCZG8VMbw3s8fQUzfS0pxXWj3gaztbYN08LLVBTpeEqc/
Zt+1BoaWFMEgfoSDc2S0ynUGa+uHn7VRPUqSeV0XL5Uf3HRBveUeh8hBdzYjehfRhKKU9apHwVFv
9Y2urDw8tYWvzA/DrZjxJ4OYI0EqP+pyK8N57ZzJBqn14+vAyGV1kzhh9JmH5PTVdhLnKtTa/hjp
Y7yt2qbv3UJtUHptJs8tpzj4klWF/Jh5auRt5b4xkqNXxy0syv3QXGeDNiAvOpra1lKD4p826vx+
q0rp8E8Cg/O/gQcbca0P4+D2oan+sLrKuMr6Mb4ZfbsdNtzV03PrVApOIcdfvboMrxhzqfcA1Or0
Vspa5y6Wu3yl6fr+bcsnYygNnASvJbTRzj0liRpFDwp6/Ep9zVNB0v4Z87vEW5uq+q0PMMvumRSn
vyaGnRiknmW+vHm7pgx0en9dlcmbIAi6O/a0/xW2Un2U9RayCjMuhh92prf32dDTwpC7uNh5rSdd
57T0H5M4p6jbQOr3WoV6/FgmUvujcKRpZUuWnAVeIAOkvOAFnjuL38o60iH0oa1RCg+SOak7s3Su
iqKqrjSNAtBo25475nr38QsefSzwqOJ+RJl39i14t1LI/90frZ+gKnQtc3f5gC597FMDsxje6H5j
Szj6BoITKia5VLheKG+ij9eSGPwlWRfEi/yfeSCXyq5sQ9GOss1y17bxfaa1bttVK1f6QroCQQNR
jteiIHCYvXSytCujPu4pQdv9NpQ4tMPm8oYt3Eg8CKEJZKJNR21qdjv0AYp4XcVC1HFTQSOOrHWr
QobZuZWirdha+Dh0oQ0TqI9QtZl3CTtZL5LOoxMd5G6XfauGhybfRWu6WQt7hhWKEmyaUOmZ+Vhs
OKFqj8JK9tW076K1nsXanz97SgVjN3WJ6A7bQ+bK0s4fspV9WrMw++qRHJlNqrKCTI2vzC465sXx
8ldf/hJ/9kgEiJNEuyyCpJxG1lBm/t7RIIQZvphUXz8+0IWAi03FTegZC66bcztGpxRBl2InVZ4m
Y3B9+3uj3TtRsLJjC3nHmR2xoyfrQVWqHoFwpQxMPo7dXd1/kdqvl7dsoUB/vpbZSYlNT62HDhuT
/xx5AMPTXWZFrt8fm+lOrZ7C7Ep2vo9/EdHOljZzNxMqUSm0hTvrKHvWNDapuHl32tqnWtvCudMF
+dg4Lcvz7E9G8VD5g6vF28t7uGZj5nZjPnmp2mCj8p8n+5j3G5DMayna4umhTsi0Io9YuHbOfaG1
1dDXazasdMCgG1sH0rHRFZU1S34d4RYIP1fJp9pDcBOEbpu8MHV6eZkL7Q1cReTcCMFT0JlzkuV1
CWQ6x+3bcq9ZT126B7qwH8qNlzquDPRPHm6Tj5PLGqhqiuybA0eVfZYRW2Y8jZVikZqmR0b54Fux
623V7S6vbSF1OLUyByxUTmpDwYUVo3rLiq0+3dld4cY1EWTvpW+XjS35i0Dei7ExQWM788mpUOLc
lkEVJdW2qpAfsqiVPv+FDUgYFG4mXbzaz92lJ8txSgd3CbNfmX/bQLSydosvLkPjwkO7kux8DtfN
+yrqwwF3EEiFQKD/qNSvEf4vub3zx8gcrTvYgRVNE0aa4sWjbR7+TcHLOLUw3ylSlDFKOb1SWbg0
Jc322lvjfF5KR0AVAGyGRV50ac6/RjpanOke+E2j3MrDtu2+dtZei6/G/vNffHadRzilICBlv9XA
Tm4MKG1TOGn57KZ8nLytX1156utlE0s3huASAXX5W/Z7fiLbvOnkZgJ5oyRfC+ma988273aj+exZ
e9s5xOovS97n1kqpd+FuxypKVeyiggz8bAuNoPVMurkEckQlVASzQ+9Y8hDL1zAp4nvPHjwYYiIc
3jX6avOToyRtUqtpDI7AbHe5VrqezTQbMzAD8C9lByIDRK0EaqpHWnuKf1ze3QV/P7M+S/O6OJYl
G4gGuNbBzex7pVxZ3+I+MmDDLAdtE3Pe30qsrm6omrM8AnYs/RqGZym4C9Yui4XggIE/ZmbraAKt
CSsHM5p/i9BiFxwNb/8XW3ViYpaFTapkl36cgmeEqrevwQD7L5ctrC1CfKyT0yRV8BxrYq8oQbi5
8yvoUC4rVlqBS9V+Bnd4cPHkokw8f7bCVBVLkIsBw0B7rQh52gWMDWhult3z4MYe7NvwHhf569C+
emuAr4WK05l14S8na0Q9t4skGYdLu+hQO9YnuStvBF2Wr5mAsZgHH1IcsT5c3tqFiHhmdnYHhknk
85hi0ZP2XHu3iXE3KF+16pu2NmH5/hvyDrTgUNHRBqe3Nssf0rqHHlC2IpqpcuDGbXmfmpKbyMFK
fHq/j6K5AKUeggW8Ad+9CZq2bLLRjOne1a7e3hXDp74cN712JaNhgbDvx3G2AmSCLdSDOQXzgvxQ
pGZSFFa8oYksKa9x8CzVXy9/pKW9OzExL70brZk5Xo6JAhhnpb9prbmtx+1lI+8j3m+wDJeVzTWM
7Me5A47QfPf9gCp1afU7M6q3/VoO8T7kYcFmpJC3M33Oeaks1SUzk0MUzK3OLaQrQ911GjRc3efL
C1kwgwK7KJswFiCc+3wheFnaOS3IgbR9NZwbbUAF/qVVVt6ES1bAvMNtRyOL+ob4Zifn1ZBGU4k9
HyuJx/BI6T0ncnvfT1J9pciedLy8pvfH1ObF8cea+DUn1mLLiCZJQ5Y9C8vY1YvvQ5a8qP5Xe1KP
Y/PrsrEFd4PFFSIFzhGs29osoEdREXhliTs7uQ+NwvcB1JRZfLpsZMHdbPGJGDIF1Qtd1PmKACM3
uSVYygZYPQyXVMZ64qa0/7lsZiEc/ObZtoXQNojEWdgZAydVSgEFs7x9PL0F8ABFIaNf21zZg/ul
ULQ2NEkTjp9+nrnYeDkVLzAlKnTls0w2mKTUCXy4ZLXCridX1r2RQRHZewQXydezAp7cbsAU/8ay
u3br9EHvlopNVs0bmbkDiepMvdF7qYdueqr7q76X9M+pV5OKhHJXHKNCi6dtpxFN5dRsgkPbJ2gN
dETW27rq21sqyNV9qYx+e1NYof5oTibnbRqnvdqMwY2ppvI3dcztmyG066sW9woZHksJzPqkKzQP
41iCYsh3zF+pnA/7SbfHH6E0Gk957aWfAjpZX4rYbm90Jx72BjaeChvUR5FlarBNB6e71hPTfOvK
AHaneAwUNzXCbNrWXSnd5SFY5klOan8zVnL3XTB61nsI0PKr1pwI21VvpY99VjXTDV3W3nt0AJU+
MOpid5seqsTGHbIgv7KMYPxctFWwt8IOJtBcgR+AgqZ5CEINrQDPhu5867cjA0CTGkgPiZrJb3E5
eU95U4f0TyyjvEo7KdrqaaXQXomy1qVuFWQ3WRHn13xGzd9pTjz+q5ZqnsKaFqcv0BUVvLMhDN9n
dR3+qpsyUfeSVWW8iS2rjXmX++2bH0XlD9Wail9dYEc/0GrQdpXf6ihrZIl2qwc11bfG9CT3sse/
f0JTEpMFUZ4FSgK8x/nBCrmnAqmEKllNp40O9YMqNYcpkg8hzMxel/4bSWt9q6WzTEVCyF078LHN
ayKG51t6lnLItHhvgj1qh4+D61jUiYVZTC+yxMobQZbqox4rJaPbZ1eXt21tDWJbTyJsMyqtPv4O
FLhXHd4P6tNlAwv5JQxFGpcFkld0KOahqAGpmmfNSG0jV6VvVmdZX7PA76tNaWdURx34L/ep5/gc
wtTsJrcJvFDdNrGa/lP5WsT3C+ubIuy7cnv5ly0tHa5R0jPY7ajUz+J94ntD7+vgIvr2VVI61wxW
+gwLdyUr/2NA/ICTvbWrJs7V37xGvfo5VmFxBIBhjMV1pq5YWlvKzPmN0E4jS6grVnQzAF8Uq7JR
S5ejxZOUdzcM3jQBztcSOiHhWUATCFRb1frsQHEYGCtfZNEIfUXSSWzR7j43oltJWPRIrG8k+6mr
90m7NbQVE0vfBBrW/5qYPQwdwKqmF9Gkq4dvsWFuoxYwdtbTwFwjt1xbzMy95LzNi15iMfV4VKrr
moR8DYSwkB7ZFHRIkIA9APCZ7VfYjWpH3BMghGwP6eA+PZifAniVde/jTK6wIZyYmu3bkMtpPEpU
KL0iPKJ3miX+3mi2jXwXBB9P+s5MzTZuUCy/iz0mW/PB2zZmuIVgNck/6zJE7pK5uRwElq4NSDTh
NEanBhz7zFjp511bO2xhX2zCOnSLAJm8IypUroFkcrTmFIvud2JuFhJqJdbHTMLcmHpu2G1H+ZfX
uV3y+fKqlnyPNJP6iqqr7xupkJy1RmKAGAnQPgCPYIPZUKY1aqYVK3PZ2DHzZTMcyWUjyKbs4NHU
n8014uSlDTtZyXzOLp2qqYx/q58Whnnotbii6q/cTTDi0Svyok+XN27N3MzNwxGF8zph4zTtZ2L9
zMhmC2aGgujLZTsLzQyI+8gZaNnTHga8fx7qKo5T5bVMyHfcu6mxcYznVv2kjBQ+wm2Q75txvW+4
5OsCsQHCHRE7iFDPbToBFOt+DpZCyzMxy6fd5G37qe2LdKdU9x0tHMlZwUQsRSgHEn6WKDsWPepz
k6SPvWb1UA1Ivd7uJO3RiFsPsoZMvirs8g1c91qnatHibyoAaMGEpvW5RbNt9LqMCbv5mFh02xQE
h+M+VL6psScFm1IvveSQDm26UkdbuILBTGmmZVMLgXJ49uLiE2ex2dNVyQLjKm/vLK88XPaZheP2
Hw5GE2AWDanZyqQEKXS9pfAtx3G6MyZoJc2qHoBiWP/+hSWewUwhOGIIdLaWqXBM6sBEqSinHqI+
tdahUMvdZSNLG8bguaCMYRrlXUVdmeygiiv6roY5ugMDWNqa8MiCKzinFmbOZ00owcjaSFZESz56
jOS9oh3T9DYf/yJPF8Be2qMgI+C0Ep/uJNOLsyEb7VFAKhXGR1tnUwQ/L+/WQmCi/UgnCsw66KI5
iDjuI6vQCo2BDeVa7a8zfTfav3Jj7RWvik97/ogX3VWgN5DGW/w1+/RGkrZjKFKKeszzfdlCTpt1
TjW5VmaY/tZyAvsulNPg3neCNt9WeVre932SfAonLbxOUjXNDx7T3ZFblq2+U00v+SQq5bdqNMDb
qyLOfhz8wSpv86JwDgpz4bVb933tuVHOCNbODMNRpYQQGp8SByKZDe0Q8yqq67LiBaRI2UpCuLhg
kNGwJVP+tuddZW+Mfa+iVcAjzpB3Y595G72upau+EQbLZtypaq8fjLHtD1VX2pvL3/X9oWanmV6B
45h26TtRUXRD+zAuaDBCXFLuGyv23+wR6EjmVR+XYMeUwHUC4wGKPo+MgxMpURbRaUzabnQtJQuv
gsK0XQZ31phC3nsrKBjGYOH9cjSVx/H5eaBQI+V9wrxtMBb1DeS84ZMTO/bPSsvH67Ef1ihgFu2R
AgMQAIwLXf65PVIdx6w7RkmL4qHUaCyhdNyNB72QVj7XoiELbBfqf6amzmk/fNUsrSzuaDoDdRxD
hedreI82z67Wy+fLnvE+PrKHf0zNJ4u8Qs/lqcHUaML4V2cPY1t8vWxiyfl0mFxoa9qa8y7Ol3rK
uSsw0Xf+NvW0xxhFviAeVy6uhRIASwGgTdcPFC2rOv88behQ00tGui39vp2ew+RGij776pXBrHeI
kGZ5M6GaHt0XCeDMl8trXNpG6AyE1jY3DSXXc9uyJFldGBu0ixFvTttsk4b7yxaWdtEWMHAyKqCL
78pArZF7JqF4ExafUX6b1KfV87RgQgR9G5ojQU047+6MfpxXU8UcZx8f5RQZg+kYklRdXsfCTpEV
0s7hK+ncMNr5TtlGXoaFrUAGMiqbNt4xTbJiYeH0gJineCDwBjJ/n1tIS4YIAy/INll25wX3YXln
Ob96deX9uLAOMe+FZADzgAxzzoIBkplZE2dxtumRe9TfzDUNnIWPQfBEcprLnhbIPI5mdduMTPRk
mwKe3T7eqtmD1q7oLy7cSiZQAz6FKE7hu+c7pSaeblLxyjalclDSl94+5NYX3bySjWfPQD+F6d7L
H39xUWA2hFwAkHdVvB1OMhglBrfu9xjsolvD+BxYX2PGy/5/NmaLGmPZb3MbG1P24LUPFLCj8NNl
E4vf/s8y5nIB1TDVAL0xoU/jXlGS48jMwMdNMCDBCeG/THaJnTzZKavXsxI6iWwjMcoamhYV+/gv
VnFqYhYv69AKqPZgIpkq12HuuVt5rLx/CZJxUxnAxxyyvHnIMo0OIq+yyjZmHrp69hK90Wal4rE1
6dsMPy5v2JIvk7tCGSYAYWiLnW8YLuckbdVkyGE9jB1iyoxVy3TYTNgID6NnHuQ1EbMlZ2aBCA8x
MQBh/SyStVGQO0XeEWfMkPVcp9H3do2WdymWndoQnnjiBpVWSTzSsCFlbvirq7/I/jYKVhxhYess
iqFCDZ3iFN39cyNBr3pDJfVcWsaNZEZuGnwymYoMHFcxb1CQKqeVuCM8a5b+A/AkE4CpiYb17+fB
yar6WkVuchz5Vs6nSbrRURMwN1oDBGNcox5b+EhMb/BidnSug3fSPLbeZeTjcrap2hFCcR6b+ks5
rPVo3lkR7AEmk7OCWZGrc3aUZJkZHXI0gIhNzETTtlAy1woPlz18zcgseJaF4jTegBHDA+4N25iW
/YX0miAoEHy0ODRgknmOKyukzcMAQ0GkUnrXtr1fbC4v451L/7aADTq4YhB8dnE2bVEwOEcDfCid
bVZubedZSZyNvBIPFnaLBIPBb0S7RZlf/PsTH/PyqiCNLnhilg2irMw1jV/8DydljOUj+kvBhK9O
+jdbi1TngVEJPass0J5QBtsaGWJ8/kocXVrKqRX1fClj0ntt5AkroClNWT4oYfugWWtopUUzGvtF
BUDnpTi7OLuBd6M5MZbXJcZtM2h3FlASNW0/7sZoJJOhCRyRmMebrWaSVLMyRMeC8rcF7KzUXPpJ
l53s3dXDh4GghpyGCpZC/nRuRM3LjEenCUTUMPa9E+6Y0jz0PsieJHoepH4bBGtcPO+i6MzkLAZE
dlFaQ0PvIg11Jqx3YfHd95ptzNydnuz16gDl1eVFij/xLIySF/DGFpVAMB7wQpwv0ppyszAa+ra2
XZOzW5DVFDtYHA7mZD93Xnq8bO49JlbYE20FBe5i6lAzbw88KJdbodPVU3Vsk11h0sQ/5NEmt17j
+LOiPAXBm+NfXza7tEoGI3U0hUghwA+er5IcuQ8BEFA6qa79gHaN6CDf1IPj5t0KkdNCaKIWRd+R
fgZzVc7ca7I4mcocU6YqX6Wad9smMXxG5a/WaZ4ur2rJlOiZyGC1uDLmj1U9y+ve6PAWw+xkt1aK
9s4Oxua2qEvJbfzxLyIVI5QO9ScaUKI6c76LvWrXiicIoSvV3NF+hdya4tmHIeB4CKhpgZQnZX33
gnQAc+A9lLng2Le2seVb7pRkT6GSMIea5fsxy94u7+OSd4CYFmsTt/v8mVRaVZdUQo7B7ox/k3E4
qGgyT35Vu5Ed72tzjU5szd4sV6qHGmRVgL0iDX/JQYNE6XA9UJCvpfLJrD6cvvze0D/Lmx3xMcut
MonZUDuDd1d6QbR3n4e7y3u4EPgtYMwk+zRRyJNniWyWjw5keKxhiNWrUntqOmMH/u7j9/6ZldnO
+WlbxZEo9w+Bupcr761tyjtt+umH1Uo7aGk91AMFeJBkhvLgua9r0xhFUzQSibvnpHcYLJPcYC34
LtwwFOeowvMfirrzq19nDrvy4CCCKUrZBvIXOfzi1ZGbefVTGSLwuhIvFs1ZODnAN3D7c/XCcQgA
G4hJ6Hoqrq34NtH+qfpyZ/5b0Cbv1ohgxLeY3yywHJAEkNiwi7OYC0d9K9cdGUfsOD+lBGbHLFyB
Ei8FQNIzjccTaRqEWOcfiUOEkntNrKVKdCW32bbtx2+8RJixMlbuySV/IH+yeKSJqvT8aRgqgPUy
i75JZB1BFoKLPtZqslJ2eE/AwlE9tTK7PEw9TDNHKLI1iZ7+I02Gee0NWvUI39X4qkiTxRy5WRzo
sSTUJq36JiqohrhZFTkPqtN3n8x0p/Zr9PXvW8CznzU7DE44Gl5gsngJNp+kPzDvYU4b3whQ2drm
pbbRg0O9dg8seSs9JK4aaL909XcmcZJ8KxDwWhO8hJuiaq5CU7uawvbWS4bjyFH0qvY61quPZ3yi
bfVfk7MkucvN0ct8TMLS4Ta66Q72z8bbgr/a0VjMwpXzuHRCBIaXIr0Ob8B8UqdNiilLBGOA4niP
GvzkQ/l6OSovHhCGoFErFW/XOWZE9Y3MGSthAVRyeN3JqRIdBk0pAzcqDO97E3TF3+wh5SZIQERn
bv4u78ax030BJmqy8NBa8lsmF9d5QcnBUu+aEVbBdE2jZnGVos4JOxcUmvNIE5TTYETMSGwsmgL6
JEOfmN3oucM0hrFSdVjMX/lYIqhh8B0UT7WiGMlU7m6vSRiQ7V2dO8/y91H8c7BcSbsvvU+Wutet
ldCwGH84BhwEXUA4Zy+egDb3FOuiq1pbLkIyj0D29h7SMpcdZik1oV74f2bmQJnaHn21FYdOrvyd
33yWaBaU+T4YJxSPV0Lq0mejfMv3omwEj8tsSb4hKWh9ikRvAFlUe/Y/TtlbG6kZAshp4sPllS0G
McbidB45tA14e5xfFr7T2TT6+Fpmq92H1XNuW8hT5/0hMfy9OiVfh8lAxOIhMtcmXhYXemJ5Fla8
Bn2b2sBnwiR96+UvU6w9FRRnNzS09pdXueQm1BJpeJA4Ux+bpWFW2WWeH2EqLo3YLQz9l9Ok1zTW
1uS3lmIXbVNCikUNXplzGYaNhk7gwPwkXfiveekErrbK67u4b9BF8IjiyuXbnX+xqB3SPmuwkVng
iZFHzyPw9LoKeePK+3DROXjrU+IhYomZ0HNTkOaMUz/RcTabxlau0aTpAcY0pSq7OsIGANa7qLZd
s1fje70xgmc1UNsbG2j7x+s0VBohzuNVzsjz/FAYYdHajsQPiavmlXyaITc12mbQya7E6cUlg64S
FTTRdJx3ByJDCRK7JGqSBl9rduS7MeLLXh1887r+n8lRPweptlHz7FHhOXTZTd9/WR6thGr2m0LR
OwIaQ+uNviDX2dB92/UmshT51ofxMsueLxt6H88wBHyNrqd4Tc4zRK3rjVZz6E949W1mfhtS302y
Iw9yOiMra3p/9M5NiTWf5CuQfRXaoGNKGdHYc3ZOTrK4dqGvGZllYp1h1KUiWjromvj1D0fq3PjD
ggGAjul9cM1QFWJybhZDmP2o5MGnlB8zhWMm3TG1kr0mrZWCFpYC/IgUgQktAta8cTgqJJWFQlU9
q63vdOUPlkdA9gt/5ZpZsTOnZEayN0eqdcLX0tENCmlfS8POM9Zgx4tm4H4StzN5yBwRLjndKNWl
ya6NXreR7dx2HTOH9av1Ph6sFLoszFxTQoJSYP6O88uKSJXA+h+ahZvaO9vaxNGdnYdbu/pmFsHe
ZkJo+vDYighKIDCovSiA4OyZ65lhHUReiFU7SV5givqsFqQ9soReGxNBBqNvqe/sLh/fhTghBtBM
wUkJ2dLcRzrNj5J2CnMGgeR9p/1Ixv4wkZGPKAhdtvS+8ooj/rE09xIvzP16GLDU2K/MuZCT7CTP
2E3DN0Ml19uVa735NYOzdCRpcg84FwaDunStnozxPuqZePsSWvault6sNfz44l7CgMa0nsCAzG+W
1tJbY6jjfKOAYhyDp0Edt7LndtZKivz+3cZO/tcOrYTzOFjlhVx4JguLFI3K9RfdmTZetJGMt9T5
YktrAjfvExGFJUExhFOyLm22j9YU9IFfEUZK80YdC1eDBvuyayycbAilBKEtXQCRVp0vaCgTCg1M
+G4Km3RglPtoFzcQuaDitEaQvrQYascmCGRxzuYvQjpqiZSoFu10v3AN43E1pfqdwJ9XZZDZE1PQ
RBBQhPNEp62A5FYep3gw6swtPOPGSo1mL43RQyBLD2mtG9ee2t8qknRt29WVpOavZTndFarvQwjP
KayDR3pIOmlzd50jiONJZGS+rHUrJ/I9kSrXNRhw0f8nT2FPzve9rzogTHGQMypk7gslPcqBYI6X
t0WHWtoAQjryNvLw05+MbaT4gndvpdy48OWhGmDemloZBbN526AuPDqQoyTwANd+Z7l+9QzN1eHD
7oURRmgRzgFAMz+XaZKWaTH6BALyMK+WDyYc/KtKegvpHm0PHsc87SxgM/Nkuo3KTNFizORDvMva
V2sUUNlmOE6lINdptyMyVEqBCKJRr+Wai/vIs1JYJ6eYTzySBpZaaGBbj2DIGprNUCg3SbAGCVg4
PQJw/l8zIgKeZmBZBSdTi5kwp7+TmPdNsCbDvhC1RUtQB1FJ7gr7ybkJu0RXKJUIbmb1rHv3XfYG
zU4zPNv1m64fW28ld1koNyCpdGJPBNuTJTVjY3tjGOWbqdzm1X08uiHFb2XbT9e69M3R3KZ/lbrj
xz2SIr7GMwSIFenMuVEmc/O0AMhHf0J+GLX8WvWHO8X6MJCLRhzNK4bBZJxfnZdtYJwEbZkg6mgk
465qxquyqrdgfVfuoyWv0JAYBWsFyO5dHbqP7KAkIcIrGFnR6n9J/j++XToRQlUBCNGKm+XLasSA
QGfWeLf8ohjXGhIDycoalg4QGDsx+gVGCO87/yIeA9o5nVPcDmGQrDIF54i7ejksOTdNe6CCoE+5
7mZXqW/auUNBhJ0yb1pGT+A0UfqnONhm3r9Vv03zlUR2IVMAICJm2SCDoGguVn3i3ElXVYynM/Ss
QdFptYOr9k9N/hjaoZtEoVuuqWgt7CIDiKIrK4NZI4M+tyeNnVHytMk3cSamd+2fnc/toqlr6MEF
jxONS2Aj4ianWHduJ9OUwgtCWeSSlXQ99Sqsy52xxty5ZIUuLEVI9o87crZ7dlyye8mYIzdyM6Av
vTayueANDATzxoA9F/z4vF6mthbkawF/vlTtCplaakw79EWpb6HxV/3DuAZTW7QnupQkqBA7zDtu
AFSMvpHZNSsfrltnOFCKd03nl2b9IGmBrM860Dj+6DgyIc5E5w9iNkfmgp9tYt9lZR+T43AzNUfL
71EdXyN4+v1nzFIuQT2sCCIpqrfzLEJvtSCH+Tbf+FQf4IlIwqtQvmtIiZHK7F7V0bWnRyR+/PB7
0h666SFYC+hLrnL6C9Rzh4yNoRvKTM83qjdJ12h/qQ96afz8cBg8W+YsRlVarLCRLDOK5Z3EPxFD
urLgH7tsZuEZ87sHBzof1AoDWedrGR15hHtbHC7yiKawN8qAzEj4UDIEdNnSUrgQ3b7/tfQ7ozoJ
T0Y1hWGQKvkm0aZjqkNP4kS7qTefL5tZWhCza/SdaJn8D2lX1ls3zix/kQBt1PIq6aze99gvQuxk
tO+itl9/i/lwYx2aOMR4MDOYhwCp01Sz2WxWV6PQya1bnmlNSlEA8yMUn203ep/a5EpFygvxJFk6
IcDCSylUVpj8PPyeWzyQG4vciIClp/UFpdHtMls7uy0wncPZZlm/V41bDfzavNGhbH6taw+W1V5G
HfEa473NMonpovRm/Xv4Je4b3Ls7it+zkPClGrSN2WpHUpfHNItvO5Q2chAhbSSseG6KoSkicVnB
AQSJQQwxgtwKKF58yBkHfc7GHuzEsnO9QjtMmo8Bg7me+IWCtO71/IcW+JODeM0YcGAIoaX21HMX
K2rnArJlmD+GSc9kN+c/l0ESz2QY3E4nYZXlbhjXfpuU3hLuyjkKGmkTodCNVpZwLhs19aRqHSwx
s53TvypoLMqDON2cXy8ZCotqq/0X1y46ZClssTAMLgJb4YB7n+48nkcRr5jFhDUwIxl6/Kcojrak
Ntyw9nPMZtfQUJ8neH3angcRm/IXhB8bEE90VJeWfXrlqjRvCnufzv5EJXQIoTujcIDOJbTofZnI
1ZR2mE42FkzpDKQd/aE2mksK0W207ev+qIU7fZRVe0TLxyov6DFBrgMm9uny5amdQRMWTdqOk6L0
6V6qRblze+3p/AIKTjCosqAEiJAPIJ422GRNqs11A1+w9CtMG95V4ft5BHZz405p6OixEWMQqmai
UKeGxGNH9dZAcmg7SQFpNQgFZPFYbKp8edC0pL6H2EMhiX9fMaHXi75faOJjHJ7BV9qXQiG9ayLF
6pNgcF9NA7MAjqP5RlX/3xoHIChFsyYdBDw+7iehZtCuQppT0x+T9Rq2h4g+t/pxkXVufv1OJ0B8
QO8qKFXlI85Mrf1hZwjZsmnybDuefiZMALfwXoy7HARi+QpZZw5L1fcWsozpYulvrXKnxC9ttG/G
i1q/iDoJm1P0hdZwbGOvYlAVlSltKeDyevZn9QCJ5V2YvCnTvk9l7B8hFlr/QEMElwmPVadYw4KR
8thpOAzV595J9yZZ7iqj3Sgt9fC0JMkFvm5c1tHOmHoQkcP/OX8nSp9GFTspxrHwbHs7Ok9hvTnv
dl/DHsOADi3UDTCrjVcaqNLBmasR05hp9ZvM9016Gc/ggUguxyKfA0Ubja5IDPEqwq2bpmGuo2Ez
FO3OChOURO7Om/E1rmIeOIIqrgd/IgO3VFRt6rJu0tqvysCqMZXzIzJvjPRQYEprJmNrirxgDcZ+
zMrjiqaKKYW6kO8sppdkB2LfEVJ7tnroZDcukQuATglSGwh6oHhxRx/UbceSxFi4BqM48nbH5sGR
WKY4IERh0yVwJjE5QW714rYiqBvnNWZS3c0u1M7ce8WWibOKPA1H+F8QbtWcZlQQaQGyYHNWhy75
WLSjqslmvgk/Dh4ZkC+iFoM5vacfp6zrzs4SwDgZuSjQsbvH1RQqptH0ZlPrSo/CQrKFhIgYA413
UjylgHx9ihiTuCRqiPM1LH6xI7az/UY5KGMd9NXuvJsL1/AvFDgBp1CDWfZdWlVwh3kP6btmrD2X
IK2TwAj9YQXDbVcrJA2lI2DCfGMNrzS+r5Pn85YIF83CNBOUFzEnleegYb6E2YJrU/u6fjek254c
VTcEe8S3ZBQ+oTEIPio4z4gOfBEmRnP9aBQwZuySbT0bfgqKz4Tx5OcNEn6aFQz781VQyIvRsTDc
svYzWqA25k/JZtYsr6++EUpZu8v/m8MWdoWDHtFch+Y+rg8YRGxQ57lcou98/hUEt1NRG4swKwcQ
Q3RPkpvEvVkmSV1R/Pk/reD2TGe6tCHMkSFitY2jC5rtGuhWxCbGzkiv1Mxd+YRktWR8ag89jrFr
TIDRMkZj6siaBpadQt4s6gS9XWyGxQwai6aQqBn22eL+t/XkswbLRlcXtMH+hFeqPw7mLuxkBU2J
l/MjdfQcugRODYy8dQM7vlF717Nl/BmJj/Nc1caqMDlbB4gWBW6/GZwt0Y+2rKgj9A10IIH4hCoI
JvGeerihznGsTUAZ6w+MAGnmzZDf5WHk25ksnxOuGvjEUPlAnxrSulOo2LQ76DjXCHTqo9Fs8uK3
LYulwsxkBcFSo9V+TaO8N5wQ1ljls1O+T9rPzPUH58EZdQ+MmvNBSLx0n/ZwQcgelLwaTdzBWgUS
SAkN4mlCS6w3kveKPJ/HkhnGRYkuiga1ge6OH7dkj7ebYXoh4H5oxqteXw36N3JhdCr8/VJcwMBT
edZGJtD00nzP7Tnx8GS5xTSVw3mrBPUuZJKfQHzTP/jJNR7fsYR9tGnDR1IGNt4Pl3Q/0aCy9lWC
6B7vQ1XGHmYGfAlSK1zuzF20CWrG6GT1wzZ7Htz04E6PJGSYaE1zU19DNbppv5M2r0C5WlQVLl0c
ZQClY7st9Lu6GTHYdad3ryPmNBfjx/nFlWw3/hkO9OgmU9l2Kyn4w2gKbfv6PldsiVWypeS2HLR6
yTIUgFGrD5L6dX+0oRM3u/t49GfX62SZrcws9uerLR7ldaxMBvDCGYTU66p61JuH8ysnukCtvZLb
2EOT143LIJbxYZrfjVlyHgu4B6duzwXdyQkjKx0A4Ez98zIr95qberUW30FqB/NQyEVS3tQ5WgQK
S7bjWNJ6zvO5QNI6eqOmCaAts3o2CnqZ5tGFbc/H3EyOrav6S11Cl9rakEmVxEtxDEP+iREp6Lj6
EwxWX65Enys1egTnVDH9XP1Q03gXF8tWw7yZok2v0HorqVYIfQVHGwivuM59obgb6BCY8pTtOIIJ
Ac24KTUTui8y9q7wIFjBcBsbkyxbN52xpn0ybAvH8dsxuRkghVwYv2NX1lIuXEY0g6I0C8oFniJP
N4DV9saAJknkBT0T0sx8l+566Lmpi6dXL9ngnd8MYuM+4bhT24SOfwd1d+y36lkBGcZ56apg6baG
7F4ss4sLJKj9hdHUAYhmD2qJTqpjP1305o2iHk3z938zigsi6BdTqoK9tM/0p23uSkjYTZdacuWm
wXkgmVFcKGHEVGpWAOoh0+Vcp+GTG0Iv674qLyf9O2EF7zeMBItEipjsx6w2mKuGZpGhSd+PE+dQ
xS+qQfy0mH3LjiF1hAeW6UON8ofQlT3pMiv4oMLq0Og5hF4oxFNOgYnVEbqMAE4S9TAp7gXC513a
WldDHMs2m+i8WWNxRkJGsKzUElFk0rNdHAVjdUeXPSo2G1fxotiE4JrzjS2whmQ/abWuZhHVTZ7A
vC7/p3AuFPrP1GNsSgiNXpnItchf2MUZgpTgAOFd7BSqpUM/5VDz8Jdsa4fosH3Tnctwrra6HjiR
TLVbeBCt4bhYUlS2UdMOcA1ySts85LHuQcHbifBY5l461aYuflPLkmwKobusjORDSpz3dm2wT6hc
OdNuqFA2BKPBksmJicL/2jouohgVmtN61Kj8anzLVF+Nb7NZkimzv+KL56P2jrGKeCyDrNjp98LT
CI2sBidM5VTXQx3eI+OSHNkyCC6ElJjZ61R9iwSrDi+x+zdNJ7sECheKdYRgBgTrWOccHAWjJsGk
JhCP0CSlxa+dOnmpTEJOuHH/gnzhQaPIhdEdE0KhPc9vS/+YuPEhQTF3eu+UhzTR7hwIv52PvsKl
A0sMT5lMrZkn95YgEjgYq40y0fzWuremrLdT6Mirv5/7NJNazoPCUuzEsvaOm9zEGd7Jo0rZhLOs
riHGAv8Xhz6becB9IyseEmghwxa8d+aerXe380j3rZnsmlj2PCb2h79YJlf5pPaU6xkBllrjXla/
/K91RxJVJQbxfCoVyaed5AAhObodc89Boz99SmLJDhVGVIJSOMYD2ehU5UJcqXT97BiAmRmXN8pj
Py4wKo1Mib+4k1dn+X7Ere+84wmSJigYoVcIqqbgWH7hsJQkjcFpr9AbsoFWvDlArsNrq0Bxn88D
iW7QTF0M3WNQ3EL7LReAMqh/WIXlgrBF6Maci52SL9sQAzXzdtn35m88SF8TlKjS2bpMieyFXWQn
qDogK7KuVfz/NPxZizqWYwq+ikkbGhgYV7PRxsz1aFb1GC2jl4EaQybqvM2CXQ0SOhimeP1GBwLP
UdNLWs6hhuenPKQ5ZFzfxxntlucxBMoDOpirrO77R3OXL2QPC+msguItyJrN22IAJQho/YWDqUdH
ZcZ8KWVSblFvsi80ZAG+vqQ/0bwL8pA1ZF4SQd45/feiPewngfaKznW0CvJPvfWsq8VkwO6BfJDm
IYuyAPrDWPXZCy1XEjoFIeAEjAttFA+tam0BDJLPoM0oZPZ1SEx5Sjy/n19qwbkAJLxV4oaGSxS/
V8oGRRe3Q3bVzgNm0sXR4OVJogTarByaOSHbNnc1DyIxv/upejyPLYhBJ9jM1VaZHebuUWgf4f1K
WSwfPTO2HtS9sTFl8xZE+2RtI7dL5xQlwq7GA0w0d9c28p2m3Bl1i2kpEIat9ueNEi0oxhKgnwVC
auBScGBxv7R6PsEo2mGqbmPoEMtSrekZs3wIqqDlrySHUHDVDumT2tJCcucWLSnYZw5kI9F8BDVC
bkkniLjSSQF9b6lbL13a/pb0XRMkpOz8ZZmoBE+0tGgNIkzSwWBawad46H4bIjODtQ3aGQf67HZH
Gu616CrpJVtClC2jZ+QvFN8Tt1SFSRITMcGcSOhpZPDnKv5BesvP9PAlo+0BNMWPudYPs/qN2/EJ
NncxKDuCCjCKX7jQpbcDBnVHRLtRqtbPhtyrF9v2BqLcnnck0adk6p9QkdBQROEvI07aOPXIXqop
/rVUXwmftCQL5kgSAQRHNBjOnzj66SfEA2g3pAZwnHAMrsqgKtG81Nwq2dbRN+dNEkIZBqOWQv4M
JORTKFuhGTUIgk0FFcMoKXZQ02owDKfV9sS8cGR9CkI4Jo+BNUSI43lGIakL8ud1hapRsm8WS4Nk
DIgyc1HN127hakGehFd1jrl55+1ku4y7l0C2CsUhKGdDU4InGRiNjl7KGVlPXdwweR7o6aqyqRZC
41YY7M9XwTPNSiNUR2BMqf3eD9lFmCQ+Eu4HZEYHO249Q7GD82aJIG3I0bJZVpjozhPEhmJsnIVR
IEftUVF8N3q1l0M3PhZ435HexUVxdA3GHQ4V1UPMEAfzxAapJR5+mSlkXEGKVI2fuRJ74XiRkH9N
V8UYS1zC8FCPiht6GU6XtI6TQU0ZpKIt20nrj0ufbOlobc8vo6CVEDg6a/lQsZDQDT3FWWgzdw07
3fURkzKNhyjBKxlUTcCxDvToA28wuPgrTkAKWZeGaFGh6Mo4d9gOhNfMS9UU/PIae13FYxkGVm+K
5Em1n6l1jOz70kjASvjGGf9HTgU9IUyKnTsg0AAXpZ2CNdVi/YGic5EW+iZG+0mL+ZWSdRVU17HV
cYH+Hxb/+O1MMVgjGdbVzH7F0OItwrD0QaR6aqNkk5TVQe+nxlNr98ZRo+fz4KKDkKkegl0Gbc4v
z6t45Rk6quJ0cvMBkfTexbkPnpHnKpFf1hJihAyM2xvLgv6dVAPYYHy40U7v8yBPX5pmM2Hu+Xm7
2F/Fh7K1XVxC0S4dOnQZnW3QnvX8JzQ5vvH3460TJEoU1NFwcLoXIrWPnNrF39+5xYMWD+96oQTf
gXDBwMA8AygqchC12hpuhVclCIoGOeQTVcwqO48giveMDskG2djoZeY3dNgPY4pal2+rvU9Kb+6g
AyxrmxFF3zUId05DFdJwWlbmNdynxj4UeaAvDvrFDL+YboqP8xYJP/vKIuP0s0ADaW5ICTB9UjwN
2iGmJvnwwjWz0WEMeRvQnHmqNgrJia23qN7MEbhDaJ5O/Ch/0tLuWzhoh8SuhDgf/20wqQO7hTF8
HCcedyry4E0GOnWgaZ2s7iD8Qi7kaxHpkLXxybCiplneEcQfV203vXVMk4D0v0mdeWr5aIT3//4T
MfEEULVBCfjSqe0uEPwtbdxq6vmlRwVHkZUXRF/oEwDNTac+MDeLU+QOAKzxpw0jGvsYy2K2DIPb
OTHeQbsyBcZsbd30ziDXyHTPr5Moj16bwe2bWqUqquyAGIfLOIVi2aGmgdlJ4qTMEG7DEGiy69QA
Smt026LJtpjN7BV9K/FmUeSHEANyaFA+cc1kP2OV9dmK7vYjCwJs6JHjxe5TBmJkZn2U7j/nl01o
0AqJLesKKXXpjNwWSDW02S3o6hbWLu8kGZew0LO2h9m7QmnQ8jTXI5ZtSJY74ije2ODcjLXAMrOn
QeuD2O3x4Wa8bVmBufSDV1bJNs/T67aZZD9GlD+sfwx3UMwm6fQ5hcmT4z6P6H9LlmqbQ97IruLj
ZJoeQsgODbRBXHyDOsUENv7/uzrcXotx1aMmo5tFydU0vTfQwRo3EJWYMflae/hPX5ZvrC7j0OnR
aozSrx0fyggyliXYU1QmhSJxIIfbd5ZWzktlYzXRy9rqhWfSyMP04vO2iELuet24TKgcrMZKGN+R
zLea7uvDXd/d69ll3B5KGR1VhsXtvXxotGXq2DeaxsuSWl6bYuz60G2GNL5NBxez/gaJecKiB1M3
giwa7rCI8qf7o236am4YpQ7tOuEhn41ii3X8YRfRIcWEZNyGUhPtiuNz5bpHtZnr7b9eX1z3cN9D
UoOHbf4KPThhbFSgLvlRFSOcfYyVg+3ok3FnDsdUdhqIzAWcaeEdG9VllNVPzc2bMXUtjBb2nVi5
NjVk8qRHKSnxe0wLySAEN8fWZlY7T53z/XlLBe56As3Fu9xs+67NYWmhXaX1Jm+ey1ACIQjegAAB
0/gzb42vapdWHSYTI3OkzV1KA8XcpO42HC56Q8JFENqCkV1opEAREGNgT5dxmDONJDaWcbD2+nyM
q+d0fDy/XEJbVhDcxssVK8rCBBBlsknpVQNRPgiZLdPelen9soXnbiDo4vo0hvOJpR3dKavxYSAx
WiTHuX6bIvDo38/bI0h4Ud/HYxGb4gIWBbfR7Kxs48WGx7kEI/DwgtPLpmqKPsonwpcX2ExP3Emj
QFCV22G6dLpDEQb/3ghIl0BUApuIyTCcfnfop+jDwl7biNGGKMmirRP5byFJdUQfZIXCF2Ltmhpq
PSJzp+aP3vQL/aJMX/pld94WQbTFyM6/tvDlTzMsqBInsCV1IZIIsf3pIk+3SvriGtflcnceTPRt
WNM76stM/JVv0XAous6hYAHuztzqqDZZnTcudbyx0QUnWT2RoyGW47EfSODicRmvQnHVQVhnTztj
0C39xazKHqtFS4cHHdyobej/wadP3YA48VDoEOv0Y4hhYwwzRvpWOx3FpLRy78z43TGKw/n1E0UD
SJIxFju6biGheYrYI/UdMaMMzwATNAaHxtOVe5JHHpkVLyGSxmIZGJdYNAbIDLnGcuByg0HM/jwd
uyXdzhpksSXHH1spPvas7eICKSN/OBnrdxqmaxVybhjz5IXppiiCLuzBBr9VkISfX0qRK64hucDa
jtkwDz0yYjCtjlnp/ujRY2yYseyNVeQk8BHUxaGGDzoo5yTDgstJpGAXTyAy6tlzYz+7oGfaBy3Z
h7EktRav418wXsi56ou5snWA1VG8H/MSnZd0j9lPh8QsPcVefuvWRD1HUWW9IqJYtbKS79SO1XS0
Usb6rojj0eZpinRvSa4gSyz5bJpkPXXOK2mIFtyBmTjq9c9YM1tP7YhfZfOlXU+bQjWCVI1vJudV
tcKgcp4Utd6lne711nij14/RZOKVB1PXMHLpGw7F5CQhoIXKxBcajqHkRm1jb05WtO86BOyk/6dZ
Wkm8Fu5KlD7/COmyAVKnIUDrwIo1FIRQS33swofeuGnL3fIrml++YY4OYTuNyUZ+6a8d3WZQmgXx
M0PmO+NC6NroQ5Q9iwutQRaASc5MnJB/CsAw+yJuTKCoVnaH3+JnmLIUQtulyKtjr8kOBRGRBCS2
TzzOe5ZqWRDKkE7hWqt7rfprid+qCSPLqbnFQ8zVos2Pofpkd61v5TL1bOEmWYFzUS6blCHPogEB
Vc0vHPJQqOFDFi9bGyv7jY+3QuKCW21oC4YHYVmrbA+6xpy+UVlHhNAYl/VZQpnBQIv6qR/W0ziY
XQljkvhXawROuU06dOXLhH+EYfoThk9P6iwpSJsBRu3QMlNX/sTaSb6zdVcgnFe4vTvoScuS7PGh
Gfd5d59Gh298kRUE9+2VKo8wShh2aAQGYJ6RHoOxLAmOosWCZjLudIjFGBfOfZOoyGhoVACpmkvM
W2iby1g2dUF4dcTDDwIQU/GDxN7pd09qNc/sSUXS43zQ+TGKbQ9zGNBmeU0RJ6bU09MHp/jG8wgU
2j9RWRxZ1a9wcZldzH3BwYbBAb3qW6BBn/9AAn+GQbj6gweKkYw8n6TBQzr2JuKqOelPmYHbSWJE
73QiYHf0spqNIOyB02VqqMpryL35PG6crcXqO+xPRfuFZubAmrODUs6BQzrPSD/OWybwihMwzrvt
KdL0eARYkR/p1CL38MZR8lImXL2VQZx7Y6bJYmgDrtwLODGL/qTn9xkaUmPl13lbBAnOiS1cYBs7
Re1q/Itx9NMT+n23dj/vC7cJWse9mqnxBAXzjZXK3E+2hOzPV+5nLbo7jAX7XnhutEBtKCpIZEpC
BPvtXBJ8Yhu3sxyHRlBihW0RtAwKB7ObexmNSGYHt40oSnhTHsGOdDIuQMJHG4ELQ2STugU52okl
7M9XyxVj/EyFiYbwBntn9ZdOv51ane0nj/SFX0l8QrxuUC2EhCWuRfxJ1BdaQdwO0bueq8DoLppE
NpRIlDbAoL8Q/ClEutZhNGtULWKPjp6rXU7Eh2aLDTHlKfOo5uN50JLBiqPEJyq3cWN3UHqtAmre
EK8z7oritZ4uh3jyokmyfyVraHP715iSrGtYJcuCuPw47xxFdpCLd+6nMewXrHyiUoaq7lyGgLud
M3pTtBnTXZEx8X8IOe/Gcn8+VMhWj9uzCZ7SpqUAIER00Xu3LLfJmPk0CUbj7TySeFd9msZt3LF0
i7ZQgQQZ55mi4qR5pSYheIvO3RMX5LZuY5ZdTxOWCM3gcQZW8tKWbz06/Qb1rUyDWfcGmeqSzCm4
bYxWKPCTTdhlaM80fJOW0WTrxqUrWjNAqXzC39+78U9lHvdQEXvpa7I9/3lkS8c/+vQYjjAszLnr
yETjzxYqS10EfUfIm8ZXVhmU+pHIJLGEByJEVCFyS0AP/VrnxOEf6giBzhgFSaEeDJRobOXDBjX/
vHnCr/QX6Uu9s9UStaAUSHOL7qK28uruO/69QuCunJVtU6qycN5CDdYePjA5KZKpEgmPjBUGH+uc
pktbg32j4rXBbO/oGs/UU96jVR6cU8mSCUMDEyW3wYuG2jwXGjRltBs0ymIv6XeGlnuaE0zdJU1u
amV3/uMIXXyFxIUG1U0pzUy2a7t7lQRE3bi1LDKIHeDTGi4yGJGeVMsIa0YFOcOwUYx+U+obre69
RvOrdsS0EEhHg/v2nBWv1eCPVLLDZL+ACxSQ6EN62cPKrvplGR945jy/isKzY7WKXKBYcncJi4lZ
WD5H472rYVTGbUgfJxIUHeYy1DIStMRBXO6ZmCxlaJaYkudHEGSzVT9c/DGC/lfsD7LnChkUt7ms
sdUXqjFfRMlMYd/rRzL/GLIjkSmRypC4LWagW2W0O4Y0KmCtXiRK7GudZ00fkyPZYMLoB+1jkFeh
EYnS5+lh3ywzRF7R4emrzovSY1CE9d6T207GzRXurhUMv7v0JO8iVqNa7J/oDRnGSyuUVFSFrr2C
4DZX7wwatdnlaXQe4v6f2Tycd22ZCdzWIWljQZoXK6WXqadmUaDSnRH+899AuP0zm40zDmyd9MHC
VLECLfw7I/rxn0D4U7Zo27THVRlXM5xDqb5ZFOLZiUyLTbJe/M25HfAQ37ECnmY/xeZbEu3ybwhJ
4YP/dV6Hy4UbB0xMh6U96PH2yfCcDI3fVpdZcqmhle78ook4yidgzP9WabGS6HFmNwCL6p8hZvOE
/Rgs9T/h9JjF7VZNDUy3VTe96wZNU2yJVbye/wHCc3dlLLeF+l6z8oVdnqLxzayfFIheD621zTUN
D0yW45VZJps2KQkOvAZlFQ/h6LCjvq+h9h97briB0pSnyEgdMlfhtpZtla02MdP0+eBMQTG+SFXe
ZRDcxurbxVRx8sFV3K093Zf5u5RtLYHg6/1N6Sgzjf6s1mNOb93u3kwkMU4MAdY4e1dEysrHuNwY
G5XtqXmhXpzus/AJPKLzfiY8fIxPDO5jUEsPJ80BRpLPT0nRe8lkbrMp9Oq6ei1NGRdZ6NZ4mocG
F/SDURk43VZNS0CFMnDW2WhlgMiY59Lt0CZBUx/j9KDKCshCl8ZDswmCKPo+TO5obcMlc2cbcIn6
as5HpznElV843zkrVihcrCBZjlp8OWPjGJegzqjTS6xIIJjDfqlBoaUGw1lhB8i1p+s2trluFRHq
rDkazNS9lm06aA/qU9BFO9OevCV7Oe8XQt9bAXLxp6W6khkKbMqdWb+0kKL4ISV4slBnmcaLDIpz
88Wps3RaFvAp3OxuKWM/ieyLfJJ06gldYWUQ5+g6fLqLKFCsfOcY0HW+LdRrIiOpC8ZLMK7Y54fi
I48FzffJBcy4RAF6DnO19az4uqk3U/U8oCU7uUDPSRJeDN39nELyYOt+625jswYl6KEwzU3OV0wI
bo4Wq8mjWG5Ml2R+s2RhQ+iPKwxuNQ08mpsEZVF2f4qNoCje7f5nv2y08FdjbhpZU6nw463guFXt
lKhX2xAmmeYPMn9o+qPlXkgLEsKc0oaeOQQx8QrAqxE6c06qkn27bp78oXmPQ4kPCj19BcCt2mjG
ZlLbAGj7XVYcIdAEqZPz+1YUYHFdh5Yii+l4Iz79+OgfVWInQsQz5qq8r+P+6BIwQxaakmOPHpPr
SMWYAN3sZANERZ8IDDIHNCLQeL/MdtWnciJuOSFgWPe2fQei0qRfZLIbrWgFDWiOG2hC19FqxDkC
hvcodRMbbHvpQQi9n4gsGIRn7M6vosAT2MA/yCegpdfBq9PpKnZQHFYSB2PTVbSGQrolVD2ossmE
i9hG5IL6CQp3bgxuY0/UAgr622/rGpqoTb6F4P1DhxK2hRr2eaMEa4eJNwaEKJhiDGSmT42K+zw3
nYkNZqfxpmq7D6OffEtRJSVrIYyBAiTGXmM2J38TsCGeDKUADL0e0vpHOYDSrrW3rkxYQ8ScR5mT
iYzD2eBz7GesEnQ7sQpixhhHHTol2ThNlt5PefZj7Ee6SQx6WYT1dZZaLxX4gN6wWFdhVBie2i+N
N4WNe8g6ItOYEX1PHXOUGQcMA0V4LYFh0NFK3GBaNONQjm61eGVvaZ6NfNfHOKXYSy2ZHJsQkqn/
oNse682r2sWTHWGSYFH407R16TEkLf57mzEltZZR9EXlWky/+8TikikzsYbUMoE1Q6C1iPflkHpd
4qvLdb8EhnE3Q1mgVTbnnVYXxJUTVM5rLQxQr7oph1JBkTGplslOr3St6t7C0JmvnD4xbrTQIr/D
cXLqbdRTDNLMLTU8RKo23I1zXuKJQdcavHlO6sHVhnbwu7bDM15tUA2zPRVX+4i7yNqMSYTA0oOC
PXm5btT7MEuip7g05zxolD7eJuFAJCVcQbhGWxZ2JFiD6LjluaSGVo2KwuSQF4IRa8YDdQ+QJ4zN
3WhflYOEOCjamWswLvkeI3iuQgGG5lhd90alVX9r6Gm+p0qSv57/bjIs7rPNiZJVTQYsI7rvzUOt
7cLM/w4Eo6yCtGzavO/rtYHOCIrtlpN/pvIWE+Cl462EViCdY2PZ0YzNN7JTt0qTsUWQUcm8y0bV
w6sCypoyApKo2gCOFUZ8Y7gpmGp8aUPPaabTP6uVVN48m+9R+VHQ/FJHjx6d81+tZvuamfqkyPYL
JshEWXJ7fjE19kH4w8hgI09xMhCL8PE0y9Veaw32wTCJYIM5Mi+qq4xb4qLdoclTDJYm5oPaOui5
UJOLiSTKq53m94VGrQ3EUhTJxxUFtvXPYWFhFd4LUmvJwmLpYMTeiDEI2XJNel/LjoX7eN50UYSB
3RpaynA4YTDBKVSJjve4y9LCRw8Seh9oFPphifuONmchbj2d0sveXIWI0CvCcFQwBnEcnyKqTjlm
BkNMjd+9thnxAN8se0v2nCKD4QJ2iCmzo1YDJquuwzSowyuawr1ksgFi78UAOLwKWjiFXPYtV9+K
jnmWdE1W+FFmp9uhrrzUTS/TeX506Utc5ldtTv1GTV6opWzLfDkQ/cf5Tyj0FpB4mbCGzXhvp79g
iLpiMAmOpt7EXIZn+LI3Vbs2+VXICDUyJC5nw3hKTNpih2Dbk8DNfqjYmZ1dHRM6HupwlFSARHko
PBOTdTAEAKcDZ5cSzUNrsMMPyfDkFdk0By01ZXwGUZQzWcoC1hgkkL6445yYGPVYYvWaIM2eJjTT
qktw/gsJswfTVFkDEGaMqjwNF5RV22wUJLlqBNGh4zQ/U2fbLpcO1P4wC0KzA1vWISziJGPQzScm
F0SiJMS0ExeYOoYfVRhMiChW/xyMayPcNnqwWDdx488IcsqPRvdzqFFUatAXB6s6uJUs/RYM+0bP
Kl6l0BvN1Jj4beKWHbuw49eM1UXkesT8HU53deopoTfqD1boLdFGw0yb9oZkF0YVhOhvbY6Uburx
NU82Vbo9/0lEzgVy7/8GqGDcHneX0sJCaQ2tK3w6TIOnsuS0r6tO0oslCkImiI+YCg/fgsTW6dZ0
pwoJek4Ln6i/l+5HbdnQwnPQT/8NkiUOasjPuibqiij4nQLRrOsmYo4FCNgHF997SW4dWS+1aKcg
0IEdiPGhUPDhAneXOBVFT07hlzPZ26S5sittr2idJFFjK8+fxdBfxU0J+ihMieXUlDHLqyh3Qcka
u9JNvGXU1JsBUnfHVm2KwGh79W6gOj0Wc69a/lzE5ct51xDaabCvhVdCA/+c/gBMcEoWi+IHKM0h
Gl7VcFfIPpco80WD3l8I9uerQ6OpjRm3OkA0RYwtcLlYm2QJokEFB86BWuHmGxZBnQRXeqwq/jmF
M5rM6JyWwQ26bxbuVTyRzZws9+dhhFatYLgjlzbgL/QNvB2KfFCqttvWK5UXq3t0lUMt5fyyv+2L
n6zQOD/Ro0RfzBFouNT3+Y8FclJx8YRzN65femdTVarn/FabA2QYvfN2/sl8z0Fz56C6dGFbzVjP
Ot7p6nFoN7F7VSp+0eyiPHCafNeqR6tuvc78CJ1NbL6iJTmkt4lMkV8UX3DnZrruNkGLLvdhSQOC
K3GwBkrKSNz7ugqS6NldJBc10Y5AsgbVSMyZx52D2xHumDezhokQmPmt7dpJ2zpdvJlDQ+KmwmMS
g+DQbKxjxhReSE79NCLW0I0tOyRmKOlsijEm/yhDSzNvDvU03LoJDTdQle3vc6SrNs4SJTFBa7MN
mbysyGIb6hqsWxftyHxDj5b21A6zAa48bl3jrSw8VZHxrUXbZY3BOXAGcl7zf5x9SZOcPNPtLyIC
ITFoCzV2d/XcnjZEewIBYhCj+PX34Ljf+1TRRBH2wl544SyJVCqVefKceJwuh2gzun5qHawM3JXF
DqQDzj/geDFXjcoX1NWmjzjb2hZMobgMsSA14nporcRP2uQfAue5jXnGIY0BiShshB4mjKACSY5W
HX93Zf0vlZ9zSzOHRJvBNaIc1132Whf3TvMwjCczeRAv1w/64hc627RZmJZeXwHYjS8Upi9RzfwM
StJsA6m1ke2Rca+ElUWfw2sejzHk8h+UMZXdOE1Gprkf+9ZL9pn15KwxJizFC5Cq/p+JPwfw7N6x
NFVVX0371n8e+59WvSEqkGvTYEu51bmVWVSyhJXStsdCGmhjW23tg8ji+odZ2ioAPTHrDB1WE5yC
l4HCTkuUG22CVITe2Zg6lcCerpXBl/KQP1VwvGLw/phrJvEBQ2g1Go9oiKCmuB8xlSnj1rfKyB/K
fZOnm6TfXl/WYgA8tzm7WJw8JQ6iIOJ5NPosv2sihYnaW1Pueh3U0T0oNICcu2502qvZZeZNcrmm
TU0I+83vEKOJEgVwPN4JwEB3E2uZ/JVodFXVd7pGgvCnnHBpzAaF7lTrQycX44KzMGRHWZu7HUYy
Wxt9aQxDOl7n63TbuQ608X564Pnr7S8l0T6PYuTJu1RLP+W/aTKeJMpDbX1gwx13Xxrz6HjPUZtD
kzTbuKDdWQN/ftyX6ady6GTj+9uQRL/0MVNwXY4SPzWrt6J/JvIrHm+diTfK8Ov6F/hwXsC/O2mT
Ii6bYL+YP0FrDgrcOnYyaJNCOb4aWeOn2bimgPrhzExWuD2VWxFhPnxnzL2XTi7QmsC4+3hTF/Xb
wC3Iw+XO298vB6KUFjjtKbpH83peR5sw5SOyBTOO3iVKZaMVBddNfAjMWMtE54WaPzpUZA4OyRuD
Zqh4oJhbftX0pRnBeD34JIr8XHyyne11a0s7h2oqnnEY5rDcOUEAzUudjrZCi0qoTzaJ7rxYfeLR
GrHfghsgQZ+GdE2MYPF5B5ZAY0zIqED2Y9LPrq6famS211eyZMKyCcbxpqD54ZloDn07cBypIC5b
JwBVaYNIs8aG9eHgYM6P4WjjPQq6/A+laSUwbwyqABmQDCl4/0rzJojsZ4PRYKQrTeUPFxps2XAF
UISwSQh1dkhFKDuuM4Y981BE+G2QjRwf2+HT9W1bsuKABAccGjbKlnxykLNrU9s9Cl+FPZVvhqeE
fsfA0qnMPWgpjivB+GMlGgsCwTjqUdMRRXni0lTFIkfmLkwpEDcP7U1H0Yk58OJgsFtiB8O4dVAs
SfqviXsLwNLfrxMPe7TvbDRkwB1zaZy3oCstO5mDj7sIYnfveke8J320M1YMLfkhdJTggABQY4R5
liF4FMK1XMMQwF2BTtr7IWJP19eybALpLnqRFshOZ2uxClPFDCyGkJCNjmXdY3SyK39ct7HkFxOY
GG8vvBMwSHu5X1EMXQ3IruZoYH33UM5yvyrIF5t/LScHn8AnMeF58HQ89mZm2iTtuaOwW+y2qPhJ
MneDkfuVb7IQ5S6szJJdtDp6SgSsqBKz+0JBs4D9lLlc6bUs7hneIdg3FKvR9rlcTCPshBcdzETO
FwGdyCz0q3qzOsP/cTpu2rT/2cFldGmndJrCTnrYyfJ6Y1T7cfhGi5sxtvzYgTgqvy9QnaiCbI2x
aOFqurA7c22r4lnUhZNd1mwxsRbkHfeTzNt2A/MZfTZRJ/hrLwSXMLGBbwDHD6pmlyvNh1A0QwMF
F8Qu0JMVvmh6P6SfwrV5vIVPd2FoOnJnYdABNp9QDUM1zeSLK6h1RGu3uNWq/JaCdXplXQs7ydGS
AozCdjE/PkcUtAYmxwlFkKjL9BPozTZN1LY+xrH8xMxPFEW5kFkrNpeWCHkkvI+RW3gfCiqpS0CM
nLR5QAcHXGed38UbnkPloVqpDC+cNkT4PxTQ07Uyr3KKrleV5yJ0oEZ/48k89h2CXgB116hellaE
5NW1TGC7UFeZeQfXZtn1KVak8e4XUOXlTxTKKIqu7Nzigs7szJwjNg3mdKJDLAzdvSBRYLlyk9bj
7rqzL12Q/Hw9s7t4CGNUqiTWE475Jk1HcCXuanfr6KB0bqCyPoDgtzI2NWY42/FW0L8F+ExvJcw8
wkOQSNvzvkEOMuFpqDwPOKYJiJFuLc22xCqery9zIYc6NzOfWwhZSzIjg5koxjMo/NbT6oWZxaax
yKEo15xx0dp0EU8lRDQQZzFZDNVg9N6IRcEtzLK4Ndl3IX5FXb2J8fq5vrSFixlkz+gCoR9kMzZ3
SGLUJpBCWBoV+aMh6Z1bvV+3sOiKZxZmrliZWkWSw4KbdEEedf5ImmcIVay44uJCbBtUCRDhQeI+
27VG5Fp2UOEJai96Mt3hhYq1KbrpcF48l/+8zKEG5eAFyqEWcBlxC4F/loUNZx/C53DCVBWvLood
rPS9lzzfgvLSZSf3lwle/lw2++v7uBQ6IMQDduEpxbHmVPU5q6vQ1uBST7yHBLWovP8h2m1ojiuh
YynQ00nDDcv0wI4/O9LKlj2xBOBICXVPQERvhsLxQ536nGf7ziO+kGtXGVlcGwoQHB+Qu1AbutzZ
DJqJec9YDpJJ+plFw9GBntw3N6O3ZWOf8rZ2gpHFr45yn0U/9L6dxuSoWG/ehLI62kzRXdlU0o8I
fbu+6x+7C/joQKIgLZ46UGAtv/xp6H+h7giljKCqat+Oqd87zHc6dFP6ITlaRbizezBMGVXr20ka
EKBl7PyUYtqjA2S9q3q/sn/b1dpc27Qjc1/EdY7nr41Da81LN/D/sE9iJNR5427QK8XSf6dlvS/I
Wz4GRnEq5eb6TiydY9cGZhOXP4dK+sz7S9do0DnP8oCAzfBQmRkLUhoPp4Jmzr+Ywr4je+KgT5yf
ZeaJOsw5Fleo8cQ1mtKD+eq4/cv1FX0EbsKGCytA8aLD8QFohIanI80pKx0hCuqm8VvXiFPd/dLh
T9r3Ry9uYt9uzQC93Bcihq0NlvSNYZmQmGnJSsK/9EFBVI59RR/ctudoaVXapBc6xFOzJz6tA/Ae
RtUO6hMh4Hiav7bxSsBcOnMgYoc+Kq5OcLLP3zFZawtHRfAgK/LD9rvr7vJyDMQaNm5xYWd2Zi8Z
r3JjwysMlO27t2Z47PKjaWPUCu0xfiLlruz/IZcDnyMIvKYwjf7K5YEViJJG2Mc4sB4oxlFdN4ze
rxVZCZNLx+HczLS9Z+k3a5qkJtAHBc/QY+8WfoMhC28ND7YUixF68JmmwGjNm984B1LyVuDMDfdh
fJIKxNfugZu7Jt/Ga2rciys6Mzb7ULGpilpmCa43ZvpVdWuJfQ3myutnbim5OV/RLNKndVQDxYYV
abUz3DbIMUQYF3eNeLO6f3Hw/9YzF2/sMHjXZxFMReRr6R2G9ElZr9WaKuniMTqzMrsfHN6nQ23D
CveOvPysywfgzLt+5fJfPEQoacAP8AbD2NXM26KsS4TEYy+i0Ya3v0xLoNr62a3B5WCIHaFm4Om1
RHTJISZGLQ59GjyL5hFfJIUllQuHQBa/5VnlJyraemsscd6Sk5+bmSWIDQFtjsFhxkC5/K1N7Q54
51o0ybazXf3CMBUY7sBRnds+ICKt3JSEd++4kvuN5iTCAJ/XZUaAlIAUz55lNJ+GlogJzFRzF3Bp
BVfTMZBOXBXud6lH/tw5KitRcCDeSxIm/GlwQM7TybD+WuF/QTcWyI0vWQVN3iYuonQXGaxr0GwC
jYZPMJITP+U8a7ApOqzB5ZpU4OK2qJnuGEiuym3rVFl6qJVbPpZhNUpfJJnK/LZs3MAd7HJXAa0g
owaTrTUr8swf4rbkvkY38J6rhoy+4wz5TwO6oF+0mTbCFy5Aiz7ISfCWGtiIRLquojZgSWk5N2nn
0o3lRuZLX3VDcmqZdh5JLPmwBeNCH23dwcoewHrcboBUjhw/Zpg8YxmQS5iuNcNPrPPS9sZqahlt
k566D0RJdYwj5e6GpEOoDr0IiU5Ve9LccJ24b31SRY3ftl22J6opdpJ5Zb5LeFOjxyhYfwsc5PAe
mnHSBv1glNAZsspsJU1YOnrnjjOL9GrsR2j34VBI9Mrq8L4Nn11UlLz09XrM+tgIRJ6A1tPESIzi
AHSpLk9fnZgsJlP1Ug8PeXEAY15i7nT1BkZav0xuQ/dIjcN1m4tn78zk7HoZvK52cwPlFgXgcWlV
MWof5VNUjl+v21ncQ3Qb0YUGWA0n/XJpvK7GLs9gpxnUoQfav6iSt4Q6z2Xbr3yu5W38z9a83z3o
HMK9U515dA7E+27qp4aJQHvvrNyO47ZOIZW+JgSz8LSYgNToFjmoomNiZBafgeuIFCDBqADyU1Q9
Fv1JDT+i+F0XQWLvdL1zxStOt485Vqts/MLaiPRLk32/vs0f4/flr7AutxlzR17YxPgVXQp8Y/ii
dLrJzSEI401ffo5FIOqV1+pHB4JFak845IlVeL7u3MYkq4ibPEgxXFRWxo4J79iHa2YWKruwg2cI
esgOepnzdlzYd06ZjQXuv955YRwCv12sDk3MbxyKFrG00j6IKZ52jVBHUUAZC4Tc3t+71vQrnIk+
GU80DB1e7m9IgEwmKTJ5WX0S/Fcaa58q7Krx1ZDvnb7H4LAe1xo0i1t8ZpRdGjVlmEWK4aMO9nhI
iPOlidtdodjK3b9wbrC4qdeAIjqmzOZ1BxOdwbAAkyr410ErKO8Vf5W47+WDB9ELtZX1SYZrEOGP
cWGyiX7htKW4/WbHBrI5LW8V3KeWv1Sdgq/8Pgw1EIS/rh+MxT08szM7GCHnhc5crE3VN0X2vZFb
0j9dNzF9hsun8uVSZr6hoJ8DcAqW0qin0Sz8Aezh1y2sbdbMETyrdu04xyJSYKgRtY+p8J5cEPhi
kmbF1GIgOduvaT/Pnh2y9BL0UrCY3Hsw3J9G7fjjAOaw0A/JXU9CvwaXzt+vDidqwuRDBwSiDJcm
Oa3aofdQ47UaBr2dBy3u807s6BqpypIrnNmZD6D1cU21GcNOTPJbaNZsGyfbjFm0EivWzMw9e8g6
1pow04JOhGPAKJZqU8o1sPlCaRxJIkbeHQjGTmy7MzsAdpXC9FD3LEU/olvSh2xXdVFGj3brEdAl
qERsMWuF0pVXGffCFN2WKp1/83rZ3Vr1pAHZK0B/rn/NxeWf/Szr8mu6VDHk0PhZXti9FCH5Wbts
4xYv160suen54mdnjuT1WOoQm+z2n3lTQrcOc6fVExAHsTkiQ/uC1vl1i4vr8vBIRjVsyjFmFqNS
pGVsof4rhBfuksq0bwrapegvZmsU4UsBBcNSE5wGsEnkhJdbCIW3JiomU21L71RYPIrcCa6vZjHm
oyM1uRBkXiF2fmkjDtOkGU00ASqw8UcKM/QHyzw03Q7MbYQ/Wk7sN+3KiM9SGMP2AQePkicypZlN
w+AQVhhQ+bWHyHdJE2SjPkrGtk7erHytj28+8K6ghj2h3GBtDudyU16pUVg5unrSH43N2EU+cb4q
65T3N7l6u76biws7szarbLiyb0YpYS1GqcuD4rjZoOhQ+8UaTc7H+TNICuGyRMLJkQxhiPXysxmj
yup8Wpe2TVA1NzvK5UYAdNnURpC4ZNPrzwBwB7oaTmHm7kLowvz9WvEDUPoCImvynstfIGVRQhQL
d1HM6l0of7RevJEA3ptcrHzDj6UcRGuUTtHJhITuB0je6KW8FFNvXdT1CdXxeB9Kr900GsSwfNTo
r9ux9Xp9dUunHPg/gssIFpHaXq6u7HjJhQnkb+RAckvJrA6iqg+3bUl+Xbe0FMEmZB4ICiZJzDk/
nZFDi4AbskBrkXZfTD32CkrHxIXgVc2898LR9YMtoh6YLXQm8SZEcrqywYu5tetgg00QqEzq2Zer
tUXnREPqog6ehz6lPTq5LxX3h/ybrR9E+lCyB8fZj1Wzu772xV12UPCBFCxKR3N4OvHclkW9g4zJ
eDcYRIXwlM+jlQfKQvWdIJ0AahhlbxezmrNw46hQWjZgpIFrxb7S+6J4HJInR6Lss+/r+9q5tazd
KFjQI9kgX1F6uL7KpS/sAVjA4E9Ax83DHcaKvByAyAmT9NB5/W4C2zaPtndHk2M/CN911crduxT1
0FgDCRTD0cG6L7+nh69J6gwrHrz3keB18iiBY6/BP+UOm6heo31dOKAIBHj7TQEJjdFZKLCqosRY
VjWhvr3qttLMg06cikGszJB6UFSa9k3j1eHKKpcyH0QeBg0nDl5bQLEul1kkVptJCbu53g3sobf9
jrcYK+7w+oWqyonbQev99tBCQ29iQ+y/pmKfJqsAD8WoKoYKcXwv7YcgYTH6BgxH0rrpxQ9WPcXR
z+u+sxToz2zQOaBJu3ZoOwo2as6eLKv1JbQNBvNHYqd3ACMc0E7/1kT6K0qbvtWSY5muEZAuONPF
L5gFB9RykB97+AUFNIE5aNLq+h4kO7dOM2xsAOy0SNbi0XQiZy8p9Mn+yEdgFvADtqnKaNqOhBWB
UUajszfsXn1pxyicRAD75jlG5fapMg1b7iwbQq9+aLtRdEcilh7csujors2YeZNwr29WzjJb+GWU
UvRDbUC38Ua+/OTO0BVDMVUZ7MTeG6O3K8UaAGrRBM4SZg/AkvFBvKdzZKpdjWAMOq1jZaHgC0DG
da9ayFMIZqwnicnp2fDhod/qio+tjSeDlAeriqDjd6eE5fM4XPmUS5ZQ7puo6BAbPmBLnSLJUitC
hBdJHyTgny74jV08Rda/2EGOB8YKSqZu6+V38TKP1bgD8F2keUvMH2ZVHeoBkTax1+hZFo8kQzsc
vUawCKJUcmnLMmjJYjedWPXuw/4NRRnfjA8kSyGm8mAUb05729o3snuLnRXc89JRPLc8yy+73FIi
VshKTH1yqxPJjxYxoPx378ZvZDxcd5KlrAAY+wkg5OKp80F2KWFxJLVZFEHJ2R0rrGfdvfKu3EZR
sSuTxm9ofzLN9M4zvJuahF+vm19aKwC8EFFwp5rxn69wVoAQbWO3kJabbm3+SduxbxUUetEeJNjM
L3DW2yZaI6daXjEyEWcqvmPQaHa6jUHTOIyw4iG1XwfMeBqabAbSpEHqRHcO6TG0As3VkgZ2+FOy
tYmDpUwFwlN4VqJNDvDN/EKhYUzcrsFpKeo7r0Quf/T6Gv1lDej3weNbj+95uMtAPpegFrhL1zjn
ll6DxIEW60TSgcR3PhWkuAjrFoLpQZ8cCXpQDTABzPgdIzY4xiHTRxaeoHr0918amF0wMfzBJMzR
/AAdR1U8XTAYP0/u0kZJyPg05YlLkK+34t5Nwvcu5c1K/34pNGEwBvQEmFpA6X5+r1GVZ8JqioBV
FErFue86SHYB+jEx63F9hQsJEkgg0FUFky8g0PMJ17BkynQLjMV19g/Ig+xBZbdp8C7kjTq6oMm/
bm3pK+I9AUwLTKGO+6dVcXZ02iwE0zvHkwKpz8sfEWsLUidmuiVehYz3seNm0LXhLkIH8rrphT29
sDwLjUYBvZt+eszU4WMfJkGTA7GURTvqrtGcLkVhmMLlNeldwl1nOa6hR0y8SMSHZqQ3DG1Y3Px3
sRFtaKm2qWS+LONd4T2PTnw79s6+NtdKpIuLdS2EJ1QscWhn0SIfRWXFORY7Gt+AHquN2i+b5xoN
5uubuhAJMRWChgPI/yg6z7OVth76xTiTSHNJe6O8botQHTgV+WHkzcGQwzEL1+Q2FtBokxgULlQ0
tPB4mr9ZWOm6YPuFzVQc7eIg7BsS7VV2wNsz9w7xuJHuZ9u4y/nOSt4gF+VDO9d2H9q/Js9FXo0H
BfhTcHszaJte3rUt5UNsaPyOBNWFdM/oq2ufPCjdpvEtz9bkORa/6H/W7Nn0QDfoSqDHjp2GNEFj
fkatYTMMzC/XQt5SQEAxA/uLittEHXm5rDCzdN+2Ix79ZhMAWIGOS/uck/I2punzwNXTdQ9aPCwI
PhamwDBCh27Lpb3aHEyBt2IREK6B4CshzLFLW9Nn5QkcOCDwDcVzmH8SHrjtxOt14wv5LCpV/9m2
Lm1DwpuYCp1zQBYjwMSTOxKvQVanEzB7LwAxCbggah8gMZ3XLyD2VcZeCAbJzPC2HqAAtqmRBYrj
9ZUs3c8Aek0wPkyxTnCVy6XYLebcWYOObq14sRdRzPyRyehJehHfdPaQ7eO2OCWuA+PAz9SaJX4c
aSSGkf0GfvXm2BVSryTzfy6q+eoBGf0j74IRvzlqQGokDUmLj6tQye8y4vfQsq7snxjJvGXmNMaO
AMzeuXD80lZ71qoAlOoHIR+V5xxSu/FDNFATR9yGnrOPLQNo+rU23/LW2dQFdQcqVGw+rtLVbRJp
Di/IO8jJJzdt+iUJfeBJQFH8lrDyyMQXUlPfcvpXS2a7JFG+MtcGPZYcBe4Bcmw8R5DczkIpPggR
KXpzgaCY0RGMDAfgkAFKr9VKqr5sCe8e78+k4p9U8+wORv2uytrpCZsw6+CR+FB32dbJ3P11l1yK
WGjXov1uoxKMifVLjxxMaiSYUYW2DwApZX0Q6U+BaWK2xlKwGEEm3DSeA6BN+lCmzDUmuJoEc9FF
FYbWNobSz842VYNEwujeOk+7n0lLyEHGbnlXuzW58xxFbllegkuP8Ggtok2heO70fCq/AMOKIdB5
gRYyzRa1J7GKWvmduAuLn63x22q2LtiSrX2V77O1c7a01ecWZ7mNjktV80k2M8m/VmaQWagL64ee
rnX7l+6GczuzR14oQ7OoW9gxrGxnVACc8SEwhvoIsW1opcQr4WMpuzg3N/OgnsZiED02Mmu+jAoE
AOVLL55NY1OEhV/w3XV/JfYU7j98ODQN0OyfSKvmmcWYyMTNKe5YlECAy5RqGNS+BuSr3uLIODeq
sSq6jYCn3mnoVX8yS2U9GjbX9KZxZYdeZUmGnZNSSHu0KJREwMJp/WTpwnQDOlKaPSL6VPuyz5l7
EGE6vKcEowWBrSO6jccIYTDyovS2rjgELizMiyrQ8ndFvB1sQ91kZmFsxeS2NLdCsPu0JvnJG7M+
WHWf6o0puSE2XZzkYMEbQu/eNqoEiEHilY80YuZrZZHsi21KMHEZxBuR5ddmZAZMkBBTiEWTHFvZ
U+StmoOeDQN0+A1ee9+5IbX9zDSid6JEuUHVU73QivblRrdVv22TxvyGsQWcdWYKB0NBMoqdnR1X
1k3UQzjYb8q+yQJZ93a8ryXQAcAvToQSJGPTSJZ54JUFPs8ma63R5+UAkEcy5BVCEwjub/o05qAs
jBLvZwEhjkC3Lv+dRiU5SsrFHlUCveEZ5rBugKcHzVMDnj6/KrDJflQnOtlAs68NACKE9mBrMvmr
KnV7ckZe1KCwTMIWXLItmDSgzWL/ljxs3olotBekUa1+tDXJXwpoR4W+XWlv03gG/53Z2N5nt3Cj
e6hnmEkQ6azAXAQb7xg4jbedSqGfQHDt5z339l0eWgNG3JujbNrkZuz7/IhCl3U0G5TBq6HshW/l
MQRvVQ0PM9RA8xvb1lSecrvwtpbRiWgD3sYcTHRdeDKt0lAHDZ6haJNapnGSLXzX14VVfLGUBhIm
BGiQBUqPVbXpIbxWPJVDEt86SlMWVOVYYXJnqKpJqKyo7e2QxtEuidFyMOyRvDA1iBH4Z8iy+xYt
LPJY2l0OUGdP2uhkNIreDb1VbymS4O+Yd6/24NYANrWEZ8iVJ8ZieJ+GPNBnQ0Sl82FjpRp4j4Sm
cQJ2tdDax9XJ6r+m4p6mfp4caPFbjRtN7xxvdfZ9ISDgVYMaDyY+J/r2WVwtuoZXdYrMAEPCdxgR
u7ejnylEP0D3srdgTvfdDl3w20oKv84AgGfFSlBaCIEgzAKMH7AykHjP+wi5YY4ydtoCSA3iW8He
vmt7hlNpgvphTYxvIbojFUY/E38hFZ+Hv6ysmdQu8oIirUHGgJJ1CGKJFFON3MpQiXUVTW8xWJCs
cVstGcbAEwYYMbtmf+DnIEZm16QxUNtqgfq9L6WDfupBh68hFSvetLSfqKqAmNCCbAei/GVSUuoe
8boCYDqsGepoFStuiDm0mQ96W/AnIXy1mzEiae6PrdOvMdssZF7oZHpAw6C2A1L2mfWG6lqMPawz
aEHXZouLLDxmYk0FcyEdAEsgBvQZngQAM8zNoBTplXGJdIA0W2UfoECBG/vVXXsqLqX3gEogX8VO
ogIw907tDCUtI4FRP+zVlwp9WhTjNCaJggZwdEikOhF+RZykGnDunoWOr3HJfQu7tqv8LIrSuzwi
7m1cd/wQRw7A5LgNby3V0y1hWYeiRe2k4SZtevRFMwcs4Zbq4rXpnKWiFHYLCH9rwv8CBHzpFLwT
uW22ELUuHVQL4tGPs3ybjd9imvsk/ob5GSvbSEZW0pslbzg3O/tMaZ1LSyUw29r9tpSvVOt9tiYK
OP32WU4DahXmAH01QWnmyWiT0Vp3JpLjDnXqiMYPadSuECismZjc8fw9USgc7AgmpEzxhcP4yWrE
379Zph41mkKgLp0q0Jc2VGW6XVZDQsozy+e8Nt6jMNtBVGAld58yyg+7dWZmVhBoRaacxoMZCKiX
2UOBGYVYnBLuZ3xLu8/S2V/PORciH5aFJWGg1QHV78wFZIXqobRr8NzreFMUzUMyuttmYBhECDeu
1Cu3yaI5cFxMc61Td21mLhmdymkJ8vcQ1VYyZlu7cjAPAUovGp/KNZWkhVjL0IP+n7WZX2AOYzAS
DWvKeBj72resn3V6auxdjA5NvhaMlj4dpjUwPYgTDJKnmYewFOybcT+puTi/mLvl7n7of2fJK+/D
TdX+HNhai31pM8EDAYATBxIOJapLl2R0QN08Siug7TAWWYSlP2Zs8Ns0CXTs6qB12u/XvWUhYKA6
gBwWc/FTPjT7fDIeCl5MFA1FAajY4DxEkb23kB371+0srQzpIcW7HRTIH9iFPK1dgbMGgG297cZb
cIv6mKOJFZLDtZHPZVPopSH6gg9iDqylIYgNxgwAKld9KUwTcLQ3DVxfGR70Wr12yUEczI/9f1Nz
bK0jUuRRBFB1THBZ6r53qo01OoGL05d577LeNGvMK0upKz7YfyZnLiLaHCQ2A0y6UNaryjeOvM0c
5JYZ6SNQqH4xTdei2zUpXJj7jPOgD60VjNFCMjDBpkCnz5F0oKV06aZoVXYqGbHDGQRTBZiruaFO
jWEePeCmr/vNmqkpIJxdBJnRWdSYaIGqoTp4lb0xkLg2Q4qJvZUrZym0AJePiQsIsOGLzk4CHTRX
ngb8NOnybQh5go1lFC/G0G8TV269zNgOQ7FyBS1dc+c2Z+HMjRIn7hLYzKBtnyuKCuHL9f1bOt8u
6AYY6pBAV8wPQwhcH6s1cIulHYJsMfPTAYA7b4U7d3Hv/rMyPwc55tG6sQcueWw5ihXGJ5Hy+wm+
a7jQO4rYvovWNNCWjt7ZwuY1/qIpiTOmAFw78Wcne/TC39ZwFPV2zB5j+eJ0v67v46Ifnq1wdosn
jbBMMZmLw5M3gKtsO6pPqzz9i/5wZoVeeruw0U2k0z4qF52LPkFBPY3pyuldio/nOzf9iLMjVaDv
Q3oOIxi29q3hQNqfij3Z4odjb/9h0ybaOoDlPMT92XLapG1cUmDTOjQFErPZUHGAXBIPP123s+h+
Z3ZmK0pq3qIZjRXRyd3a9IdXmkFPkl2a8a92yG7KNP2XaHFmchYt3Ly3k3GESdmgMBpu4vi51qDO
RAvR/hF3a03uRffDlDLm7QDUQFfr8pvpqPYyy52CU2T4WXdfAonWiSc7XWsZLDoHoBDTXB94y+bH
agw7bZkShurssy1PRrbDqHKQ822FetI/fLUzU7MjlaMk5w4UprRxZ6aWb8l2m2U3EWojaXpnr/WV
F8/WmbmZM1JBY5OraQvNapfG4W3UrymKf5SjAMkECg7/272ZI0rBpWAtbAz8vaJPGqLi8eB7+qYB
s/+4w8weeA2z8tAkByjCBY546/mz0zxqsLXVxuv1/V1MFc5/zcxHgRcFPzzDr4EgVqtu0c3zXSBG
uzryS+eWIwWzTEwf38b5dpUG40/HZ/7sAQQEcoGgwsAQ4yxPMRxoQ3m1Bu2BZ31NKSpNVX9vtMhN
SLrXvPDHXG0G9Q0T35jADtfECpftoygDyg/kKQC2X56YDj3RXhiY9GiJc6S0g3BZ5uftm+l0PpMU
VJOY/ZXhO3PUF2auRIel/h8wspjuRx9/4qubrb6gbQcUKVbf9Z/73NmEltpob2JBrz6F3DqizLst
hxSuMWwjG6J2PXIOp7lTclWVZCl0nP+U2TEDoBb6Mg02IueYdI+3Jv+Fl5lZRYcVd5vWNP/i54Zm
O95gin2ayUKq5iL9TT9RD7oBpV8Xr07XQsJxX6H6kqBtEK/1kJaqLZPOyTSliukMkFRefmzACtKu
4tjuiBY+mAJs5yc1nyTZJtCASJOHWN/Lf8BgXticLqWza3RkOFltBZsVCvnV1hKaZhsnkT2AI2L4
ipGK/vn6Di9dc+ernFKiM4vxKErZEVgEZ2Vi3KYluBgKPx4Cap6SbK1SPUWHj5/z//YUwxKX1kJS
6cQq8TndHOJHRX0oAWl3+a/ra1q6b/5b00csw6gAXp7WpIc2KMIK2Qh08cSL5FjmuNbUXAyJUF/D
IBsKWB6fA2wyizhFCyWkwI6hvTMGpvlks8wv3VfP+Q7MblZoX7AvRfjQ5ivnY/kc/s/0HG1TD4ad
ehqmm2rY9dZOtu1GQhdM/AOvwqQn9QfLhOjzobvhqgEDUxYsyeJTHO6UDqzoZJm9T+hNlmzcMRhX
VZEXD/+ZzdlpcMcxy0kBmw5KB6m7y0zUh1HrT3aGfeuAmTTcOsZGkPfr7rM0FHGx1tmZEJ1ntBmB
3Vx2geJH1dzbDoI7VB7vgOg0jWaDql5c7FrLD521M7L4TQEoB6Zp0nuisxuWoBMI5CHw8Vmh3to+
eRJ9H/Txp8xYo5VaPI1nlqZfcnb2m6HLQGwNS0WYbco43lDMCpdGvr2+n0sLQv0Y3kMBPwWB7aWZ
gnQDgDuYVcwMjD+4SYLBvghxNGfsW0ralefvojUgNyEDgT9s3obzqv9H2nnsyK0sYfqJCNCbLYvl
2hupW9KGkLoleu/59PNRM3NVxSaKkM7iLA4aUFQaZkZG/KZMJEGEKiTIpEyuAkLU3yRC8Yg05Oby
wJbmD+7g/0LN9qeSyzEaP4TyBXjJkVLTfIbz7eS6tr8c6XeBdX5wnoaazaGhpX7bJoTK0utK/iZb
D3p+1xQ3fv4WYaM6fhOlF8k9yO1rFj2hQGWt+bgunaknP+C3TdnJXqEJq1e0lEl9svckuRLNm8lZ
0pQfkmCt+7R0JZ2GmuU5beGqlQVCflONxq/If4nSwM701skFNg6I1FaNV6Z3cSEpVAKPBPv1QXhd
CHUhqlqXhUy1I+jiz03uO0X7D0wOkLZ/wsyyJsX06aGphCGLvK4zdTcSIui1A9i+FS+whTmEV40M
og4QGl7kbA5xZv1/y6UKGunZUGTbTkwwwfCMh5CqmqOVPVS2tipX8omFFxE6btAETTq0FBWnqT7d
J8jj+0niZxstC4QngPqW08gcK5e/h2m7zz4HmoZ0YidLPPSkZp/DWChulig8jNEQ0RtHDJAMQVbo
m0mFI8YLSCpX+Nby0rgQ5adyj1slbqezcRVZS8WwmGBvsAoUKNBx06KTiy1doyFNoB2whNgGsmpH
mnBUkBw0DG+r1cG+HkO79DoqV53j6t121I1PYibZphlTSY0QYoqcPLU2kRw5lydp4STU8ErjEJxU
ZaiYnC/F0OM+1eeAGtOqwsaTbCS04/A9qR8vx1naaxrUV/6D6/LBodBoU4EqFv34vt5rGE66/tED
gYh6jlofDL7j/xZudupmUjmKxjiF8z5nlm9L1l3Y3vvu57Rr7VVl/6VnAKrWwAJxuQU7PifYJnkR
9JWoQ2PunBiLOau2w0hyKhmor11pxzG7zdZomUsrNyl3A+rgSPrQRfTkRuv9uIPsUDq1Em/S+Gc6
fOrENZ7cwqH+WyH8/8eZHUho/dJdkPiMNPPQogKk25qg2tK4ifNV9OP0Upt/spysk3+GIvMCmO9G
ry9LNSCWIT306oPQo8LW2mjjNXWLqvwOwn2W79BeQsx2b66VWheX0QC1NhFdpzbmNBUn51KiG6Ge
DP3vTVqLb1HxzdB2couyJa5R6Bo0+7hf+S6WjozTkLON6tdun1Y6q6hX5WYcredEEVZO28UFPBnV
7Bz0dWXotJYQQuHfFBo6jQiRtmVwq0Xxa7sqO7lUAOET/98sWrP3m6zHVW7WzKJRdO+lf29gVBL7
3j01sKtcaZ4Fz9xZFCpr9Uv1TzCns+izS83KrHrILUbrV8eo2BZhD5LxSWjeXe/F9G+y/Fkyt6Xy
KVdXcsqlF8FZ5NmHEgiynA4mkbGpcIQSIZ/av9H08L7Us89VHu+G7gni217wWicKnwflRWrXJPRW
J39WC4kUfci6nMmPivfYfQTR6NTWJgnv299uDOnIW+y1WrP5XTyLkC/G3QRgvDS/aofBE/tUJaov
OWn9bFQPbrcL05WNvHSHoG37/6PMBUAncGMmaETRVO70htt1N0oHWfsmV3bZfbp8gyxkDxQFROjB
UDLxvpl9NYExpJD+OYosE+JNtNfzl8ESnksxtaFfYd8h27Hmr3RIVoLOn+oqjKP/y3RvMydrP2vu
dciD0teol94YXmDr6cr1Px2oswN3guNBa0Dyg0xw9rUgM2d5APDIkaTHHKUpuTwO7VoLfmF3nAWZ
fRhaoidurRBk7B9qXumxhUQDOZi2cumvDWa29wPBlEAUTHHMH37ZbSpUtMy/918CwAjAb3qj/mZT
nt8RaYF5JkYWbMJ4o8Yv9OPMcTtoaIzma4uzOG8Ql7jeKaZ8ELSwZFDVmUio3L0f259F92x4z1r9
968ABvQnynRDnVx6Y0RHKRaIIhgUSmO7MLe6uy2ar55S0MJf2XBLdyw6zhK0fp07Qpx/V3S6vUqe
whnJfen96JQCi+oXXXs0xoPUbbsGGYKVfbFwAVKgNQzI8eBpqJicjxDQsanGUzIYazUOrqjZGNsM
sLN5U6jByviWvmCDUxCALSkZUMLzWFi3ZrJrTrhTvIez6GhJn/3si9n3tla/jcq25AS+fFAt7RK2
B7JVJEzAd2YH1VDosRd2RNQALAq1uxFUNBpG15GhKP2nUPP3PT2HSCuiKZTQbaI+OgjyqwItf8zM
tT7G8qh4QlnY09MTnKVilSe7ee9p2Waoy/g9hS3+w8wl4QtI7fy5MmQXi+Us9q4B4cc38TgaN/og
49EgSZZ/BORjoExioaP72KaJ1OD/7BetIypJu5K/LdxJwBtkyZqgvrSbZrOfa31fQY8A00w7luKq
Xj1oWWvHUMOUzEfw7evlJVjay5PtFkxYcn7Vmp2lnt7kbV4Rz68LO8pQffnak47r4oMZ/ANlBcQU
/BHsbZAenTc3BLXMGmUa21iU0msv+8NWNvLbEtVaB3DaHV4KwYHBr2A6lp7RBroZkzIHT8UP36sf
K9BDQ5DFWqm7L2YqDk9AOaTnMehlaaO0cf2105XoIKuJ9qvQGus77NV2W7WNEto9PZ+jmlbaF754
b7D1OjGfzDDSor2QqV3n6EXr+9uy1aNXzRdQrteVykFHR/rljQr1DknypLWHzcLNhPUL9WL6kdQk
5lZmrefjVD/gIo1k7F3mZTdxqgCGMf7+oENtBPAlfT80guagd0iLJmLTUU4t3I7heIjyM7VvK/qh
dCvbfuGY4zTl/DYmwQr5A80wTf1MDSY+XGFDaM0HjNmqq7KniNrvk8w/sh6XN/5SZktIKHHQ7eGx
zwFFplCWeYGNI6TTX2K056S1pSaw42TT9tEusr5m2YunvITpiqjAEkf7NPAcY9TnTSTWCoFVBCYL
IPWV4ITWg+Z+l+PWLjoIN1dWsUczNrBwMH4ojS+B93XM7qo1bsFSd/fsp8xul77GE6fR+SmCUG40
ZLY6if524mji99CoNkp5kJMbb3QginsIloCNTf9BbxLNbHw0gfyD6ppTqg3FhX2lAJB2EcoItXvf
120xWznllrIEblE+GWisk97m7FiVjVpOXH1CelMk63ax/N1N9ua0kctdOFyVWA/pxqq29PQynWXD
kwQkNpTQyMClTp/xSSrk5vyULpoQ09lXWb2VrdjR9MdcfpTl3vH7q0rdAhy4vK8XLpCzmNNFeBJT
NdA8V01wmwKcmzGG8T98nzoFWhxDIQPCD+jmcsTFXXQ6zNnd2g+d1xvqFLLcitkuU/fJuJ+QEpJx
yKXaDvKj5d2qllMXWIg85tbL5R+wPORJZIEdxJN5trg8MPK4jaFCiuJtnjlV/WTWdM/HLYiRlCP7
crSldzkz/L9w80dVFBRR7kqsaij6G0U+ZNbd0B6bYiMkmAJD6HP1l1w80HBO9Pe+VNfiL++qP/Fn
H22G7gLEdYbrjUcchdTgNYdjJ26G4LOvHHoMmb1wJebSfXM65FmW0AXcDfI0w7L86Lc/xfFObX5d
ntalG+A0xCypzts2HnuRWfVh52egqERppwGCsJIDFlrltLIrN8BC6oMbMeRoSEAoOc4RYkInWd2o
AIofrSu4i2Jr2lb5I3D3xuqaLYWitopCESBj5YP5mFUmqjt4Xb7phW9Z6mgjWKpoq8CW68c14NtC
pgt9fZK0hreDAsdse6i1ZiI43UObSOjLpze8x7dh+NYWh8sLtnSmIjdO/YSzjcfJPAmRWlF3kS3g
Hms0vI9TQ4UqpsYqkvVVjfvZUIncKL0lpje6YMLZTcKmi53C65OVRsni9J78kumAODnz0NtVxVYR
8Sj3+8dqfMuCLzXIgCGiNzquXZqL82uhIIYOm4qy/Wx+TU3xSmQbQAaNuKu4hqA6iFF/ySzjixAD
GLo8ywvRSItQ/oCShyzQXNpKDBCyMbOwQBIyeTXzuj3IgVlujY4Xbum74v5yuIUPHSS8AQWQw1T7
YPrke21gFha8DTEcTbspItBckoxPY62uqU8ujYxmHfbyGjIIuIaeL1qA8aqFp1CxkZR875fpNm3b
Yx8Yh7qpVlKuqeQwu4eBNEA24NWORd68ndJ0HU3HilBmWB8So9/7xpo039LEQQmh8cmHJ31QanF9
QSx0BYvasOaZjLvJO7ZW+KmMxs/LK7T02aEYgeUpBwrUhXkqU1B0y/OyK8C+gHwWm2sAFVurdY+5
aOzFuryL5AJrzXwnueb7Suxpb88n0kBqlsQff2PqLudrRtemCX1jLDayO2xrd9xmdYzgWLvTi/K2
033u+cpOBITOEm2fDn64Ug1Z+NCnRaR4BRwUFb/ZTV82aQ21Xiy41ulw+nnR20rX3tHm8bdqKCS2
aDTS9vKgl1b2JOb8ukcmg03ZSgUXE85KxjeRx1AaIxR9OczS5zCp3MqTWgfsotkZlkDhEwxXnhhT
1l7s+rdC0g7aWB50RdpdDrX09MGuhsvI5Pwik5l/eqUVq6NGOS7r5E0KnFJtVccD3Qm134lEoK1N
4STtS0RW0bbeyhmzcNOfRZ+N1OwBi3kF0aumN7YIUsPnCLpdl6tASwJh2HCW3w+Ir23GWhJXdtDi
5wN9GydJUBFU5GfHNyTG0aB1zhbywwcd02lqKv3Ocovv0iBfha6ybwBtN77l2RwbK8n50iJDIJiE
T8Duwao9/35SsxzM0jKKDe+h267qn9BJfRI88UsxWl8vL/LStj0J9XseTu7EYchNMCwmoeocLvWQ
Jvdhq/sbvVTXarBLx6tJe5PGP/OK5tn5qOShNhVw/VwaFEJ5yn3tVO3t8mh+FwDmJ48FDsIAqjo5
+c6WLUHRcBwiOZ9s1ArVEYvrcXhvokMcK3ZaffFr/Vr3Pg/50e2fC+k9tPJNEd8K+S4ZD0a6VwdA
mNvc22Ou1SnHyz/u46rKCOuQdKEahOr4XP6x6jVPzVqY3hKsOcy5msTbDPJbaD39QxxsKDF+p4vE
DX0+z73VKi29QLR8sGHXaEaEHU0rVPRW7QUWR8SQ4JD9Nv2dnfO+kJduF2DuB18d58In1HkG975P
vl8e0MeNA0Xod2V7Ahwg/HM+IKvHONN0qS/VXazjA12jYeG6axT2pcHwJVBE/y1mO89Tq0bQqtLn
ZdHmfXxNOircZqUMtxd8ozd01Ur/4+OHN1Vvaa1BDp2qqrNVklx0S0aXUkNpuORNzV5rjI2erSlI
Lc0d6tmT3qcCH3VOV0YvRYnilEd3bxwS912Ov1xem+kUPv/gGAaEcsYCS4es9nxtcDttBz2BoJxo
SDPaboIAhH+NnJkdqke1+Xk52vJo/kSb/n5yWkmSGyhxRLSg07ajiGhrbDiXQ3y8dhgQshaWpGr0
U+ZfaWEpgzdmvIvERrkTYnMrZV+t/smQX+SxQbak4elXrOmnXQ76AXuuxGahazUPv044VM3O1/YD
8kJ9sg90QCiUG/M1dtDC9ptccbnbUIqmzj79opOZNHs/tNpeoeZUFdgs7IRRdKJVy6mFKIC8oIXo
6sRWsGab3O27bPAa0t1YSxw96yHxCtQjwo08hK9DqH9qsxdNiJ3IfYTZ8oat/TUkkdJSnAL9rcsL
K03Vh9lWPfsx099Phlx1VMPdKfe2rEcBo7i8Rus4cCKuQLs2X9Mmu26BblijsI27274fVo6xhcng
IUgdmcsPhuCcoSP3SC6HWV8gF2h+4r3mIajfVpuoitcyt4/5r6zS46R9i2A2styzac9yKQhox5Wb
bMAZr8Uo1c5H8aEwvDdNb+6jIjJWEAQLHybQShQDgDbTt5m3ALQaH025rEs28HgDYu26Tovt5fVb
mD50CQBpw6/iu5w/aLpAC8xQllE3zD7lw1Oc7oe/x5NMMot8FUgVocg6//ZHzYwKN9LKDSIETo9w
CcK6SCJ7f28pSxy63xO2Da3J+WwFTdx6XUycAhVxVMxd5VAER1PYXZ6xhRttev7pXC+ThOC8W1Km
PEShN5YbT7jR0ye5OIz4JK7xPJbWhS8bU0SRpAul3PPPykI5ry8MteTbbiD2mYemtnZBp/51hYM5
YytPIDloocbsook8NaETyJwlI7Yaj4Zb2PB3TWpj/zBpJ3FmV8yQoMed+cRxE2XnT+4Dhv4ZabDU
zoaVesPCqX82pGlmTw6kINKU0GwINSAnoONO22mWkxUoZUvtS6m/xSW+1mvCRgt16fOJnHbNSVSh
TpWxLYk6gvZBZc+Sfw4SQmUcRJltqEeU8ngc17UMgv6IQNnl6V04KAAM4AAHuHNqq82OptKqyjRM
3ZI+SrgBnwMy+u8XEAKmQR+SO0f64HGcUM/Q+6lRlWKIMgCHM76G8XMwruQJSwMh5YEHo5g8kuea
EK0cNXmWBtUmKGoIQJuONO7yVC18WCRufyLMHsD4QoyIABIht45aFdtCBcjtX0bBkcpRNNmbirPN
UCi50qGQWm3iVnEq2lvSmqfmwl3Eef0nwux4EPpG7IucCJ31EMRbIUUND5Sya6fKSoNpKRKMFwqT
yL6DnJtW7GRjK33PtkZcczMk12VN3Ykk4j0LnNo9XF6YtUCzhambxA/KjEAWO6yT8NLkOUs/CXTC
WttzgVwDu1o2KEGo092nzWLRuEeMuCsqfPY6DNy+FNmdLqBS+KYNDtrOdfemqm9jdcdrXdFKG+h3
Y67sw6WdfvIT9BmwtkjKRhwGfsIIvrzVH9VspS6/cE+hlUBPXyd1mFDQ5wsniFka4RRdbWpJtjvS
ltK1Zam0YeFfXriFA/c00LylbgpD1UQmIxEHoN6o2F+rwdX0OuZlrKk7xV8pR6zFk88HlmWC1Ho6
8ZrwkOZOqZKC7RJtIwl2nvwy1jbL0oFxMo/zK9LUwElpNfM4Yu0gQjb/4dUrAKm1ENPfT76xqlYq
Fad1lgoV7v4lke7iNcTF8m6YgNxUtyTeYOchuiKMgjRgFBPGoLhpvK2v7Ps1E6LFTa3S/4KgA4Rq
bqJA58kQxoaB9KEIYjqxrbUG7EIENMLQriArBrEyR61FUenGhTwUG50E3Aac4yAhXq1kRdPnP3vT
0FKDZIuOD5fe/E2hGtFYh5ZaYF9XOoK+L6MvtBNG3BDz5t5fQ4YuDYmqEo8Kk67CBzxREav6WPpU
8PRYHJ/1uvg8+Fb594URyjB/gsxOPCgXKVZUFD+7oLRxTbiqdZULQz9cPgsWZm6CWkhTJ2ZqkcwO
nSJ0pTDFY3oDwc3HUdUAZIMToZ2m2X1RWuaTqxbFpyAutJXAC4cCRTl8b3ic8ULTZp9Q3fpuYwK1
2ATi0TO3jfVQ6nspvC2ib1WNEsjj5XEuXFZn4WY3vOoxfEOd6HWDvm3EbSTk27AoyfYc/EJWtuPC
BsGtAxKaDuyVwsJsbJ5q5U1iteSWxbFNok0MmuTycBZOh7MIs+EYcazhTtYznBzgSBptqvBJTW6z
qncuB1qat9OhTH8/Oen8DuFTvM9JVMXHqsvs1MNdvriWMpSYYfFdDrY2qtmez3UMejOxKzfNKBT3
iR/120YovMd8tB7FtJZXxrZwivOBTd0jjM6mE/B8bAMmc/mgEa61HtPkWAbvVruyE5ambxLaU2kT
Iz4wB3G2RdQngzyWmwpfW83umkMXgTF6bv+enQEz4yTQbCyu7ALmjAhkhgdsYULxwWgdtXEG/8lv
VxKVpe39JxYZ8/m8mU0bAkAkVt0/B92V+Q8lDhpOyEdx602svlm+MHh+3+uNwtHglfQoX0O476Kw
UqpZaOvBLcFZh0+UWs0HibSu9ouRlJ1PyHPc3omrxPF0uxJf5PpLHW/N/gb01Wj9urzFl/bcSdR5
7pWgXSZX09jM7D2PtVe5lLdmlX75b1Fmz8sui6086RgbaeQ+ghqRxNmVYq7pIC5dHtCIp0YTbSa6
7OcbwbVSRIVUBmOIv7L40CVPYxbZbWmPHRP54/KYFoBzExnoT7TZmSf7Kh5lAdFoC+vf/KgbDLuX
0/i9Z98/1JKnbbS0ym4MgJpH2v3VVhTiYINDeXX0w0R3urI2t3WUv1/+YYtLCkjydxF58p05nwUl
iNW6s3R+V/LQRXcx5GHx6R9CIGaEm4dGaWkeojVjz4wShq6N2BC3EWz7KrcT111JOn5nY7NEir4h
CKVJ5Bca9WzjBJmSDok+cHNF8ratXxteBY0vO2Fo7briTTYsu2ibTZ8DRBHb21oZVLsrxl3VfB3N
h9gvj4KkXlFyuNdE18mtNc/XpaPn9Pcp53Pd+YZcuCEs2yx6rdXbZA2mtbSjT//9Kf7JdZepoRqp
KkebzNGjJMexbh3DvwrDB7cFXLdS+VraOafRZt8P9gtCKINagJD1bSinksCLtgb3XLpTT2PMvhq9
MceuyJkxNN3C6JPC+y5y5GFlgy4ABWTan4DRJ7FJ2s6zhfHQ1e+TmKGM8kvnGbAwjyVg1sw4orSh
V1cqldBi7Rm2NLbToLPVqiylMF2N3dq1n+PokxbzRrr9B5YeQyNRnVSjSfbnELbAaNoEiX6i5NE2
KBJYbe3LmP697eV5mNmtZyamK0YFC4Vx1Jg51oDlyziiqjXY+E/aqrJyiy8v2cm4ZksGR7bqxN87
Y6jxggTXooU3vAVuEiV0usloJEbkOwMYbRXt/u8PtNM5na2c7INjV0Tm1BUfg+Zr1OzL/upyiKXU
6zTE7OMSZCMbxUgii+jjp9aU7QGv+sooP5WwI+gHrJTdlk4mgM5Tjw85jw+ouWIUtKByCafHws8h
7H6kGJJcHtHSccFzgv4Civ+0TGaHc+e5LZ4q3OpBYb4GaOdJmX5r+tpKmKXSOES9P3FmO1GCsleU
MXH8JPhcFZ+DxjrqQ4ygwrBRhtd+FPZy2zxXQbf1uskOMNiYQ/z58mCX3oenP2K2O1UjkYJOnK68
QblvXB8fq2obxuqNoHtXtEa2Gu4VGeEvh12b49nGbCNZQ9+bsFGp2NR57FwCdaUfL0dZG9xsbypB
VoPnJEoZb0yG0X9WcGVXgI18j6Nrl+bv5XiLB+XJis4uATHTo8I3pnjq1ncdgE2p9Qqx6x+iQLBi
a07CMnPD5TT2RRzSeSumyo3Y7zXP6ZpbRVrJbRcTd9ikoCpp5lErneVbgWfAQJwGE2QvpSrbwVX5
y9AdQ75H1sCInb79Pqx5xi4eJicxp7zhJC/w6koxhpyYuDJF4a9ea+xueLXCu3pV1XApBcHbGUwx
DEMQGLPhIeRtUATm69PM2zK9bfzbUr2v8xdlfAR3+PcrdhprNqxGFsahyYilxr7t69vcdVT8t4Ru
Zb+vjWn6Hk6mD0mlINOxoNr4TbzNehNLpfdAlxEpqGHVKxuylO1/Gtkch4o1SlOU3jSL+X3m/TTa
zwEYWGsNILm0L6ZuP+gvRPS5TM8Hhrmu2AkGXUQNyqsZ3+nd1Yjeqltfy/n+8oiWTqbTULO16tW4
zxqdUPhBudl30Thq3s//FmK2TGkGqJQ3M5mOhPZL8CDkb0X/99DdCYrxvymbv4CtSo0SV5r2XNCo
21BED1aqcAMIaFjeS5Yrbi4PanHvAS+gXgZ1l7rF+RLpdW6CX5ueZ738MsJs3Yx675TdcC3GKbQL
5RVG50rMpfMWLQ7SRRpwU139PKal+pJXdrR3kwzVuelEr3FycGL1+fLYluMA1lfo+AHYmo3NQ2lJ
hQ5Rbqy0O2LNHuLaaQneJh9WNt/0D83fhUA2yYCh5UyYsPMBgWMIq2pkEov2e5UDC1QgWO/7aIv8
kZJupTVr3sXv6iTe7MJK8tTr5J548njIOluRHa/+aki3af7XGGN6EhLyDpNRrYG7zPnA5ESQ4joI
q00mkRxuu/rWxQJMPv7tOhEFlQCZ1JCa8ByJlKiRJg9jjMt5COXsBuxt2TvC2lPv46SBdqKQP1nZ
U8yfm3rIqhXCtlfpYpcO5sXYfCU5GpgP+Rpr8uNRdB5otjqd6fngYBS6RsobwuQJb+Tqx+UZWwoB
OFqlLktV8wNLUTIB1gutWbGlbyrpl96+ZWtqPSsh5lza3mqiWh4JIQ/HUDsq4h5f3cujmLLF889m
WogJO08xBRz2tGIn914uFINYSyYFsgBTjpqGvJetlGyWRnEaYnYteEoo9iM4eSBnSGXl3gEhlm3R
pH/9mmIkiihSGELuQvoAcFXius5qTrRQSX7C1Ee4HGrQLRChJ18R8RWUaRpdnryPZw4hVQWsM/1D
Febc+eSpAxLiCE2SNIAviL270dL3bYu55dH3Fbsu7WStSfTxOD2LqMwK226BenjTTlcsZPas2PZF
8A3DxZtRb9f4XB9vJUIh+oe6BpVDavPng5MbMwrc6VZCq+U68uonPaGqJxT6p75znxqxdTJ9+Hx5
Qhe49OdBZ3ulEgukV0WuC8MbH9ocNYbEfDPDcWMZ3wbDwKUy2A2lGYPxEh71rLrDL2UvGp/F2HUs
tb1KNWOXR97Ks2FxB59MxWydC9BDrpvwq6R63LlNedeDAM78YmX0izPO4UgFWeFanjPoVDNoGrPn
Q0n6b3qt2iq+Ddhtot0x9ofKEFZ279JhzCtlqopDaP+gcF2LaCCGJqOKk6+1ku5MqXhMxl9pq1xD
dF/JNxbHdhJMPt9NhaV7Br1byikVnjVpdIiqo2jhkXJd1UfJXJMmWVyxk3DKebjSKwOtLJnK0XXt
rsUqRxM3fbDWolkb1ewt3gi6KLQu30hfW7agfPcDRxC/S+Fra14bwvvlj2Px2z8Z0zTmk6O6xY/e
CigPQReR7T6QnaJ+9/r0GFPw+2+RZrdnJaRlIE65lJ7+yiI6nLIdVZ9S8+9xMHztnCxgUiHAYMJ1
PiK4kKoRShY5m6LaFG/v6j62/So6XB7O4h13Ema2SvA4Satyboa8jkTHzQLpgMSBsr0cZXkv/BnM
bHnSQBUrs2EwenUDT2+nGF/a7pjXe13YFObXy8GW9wL69GCFMGgWZ+m71qej5Qrsb+SUN0JDeqNX
tlIYtp/+vQowi4RUlTl1XKbk8HyRCr2XFFdn9uQAEVr9SSlejV5A0+kpSqWNtHanLp1KPPghMkK1
AU03n0ZlpJnnk+6mpWZH5V2JM0eWPw7tl3JNkXFpEgFCKzD3YBN9MG1P1WYww5ScN/PgZralJ9/L
chjs01x7QDOr/nR5zZa24dSHRLMKmX9g6+cTOaFl1KT2JhmWcJvI3t3g9bvLIRYmDxgTgwE5jLPW
fK0yzSvNMQSJagmPQXsbKrZk5I5O+cIMVrb7QpFropTzaoAyQot6/uAqM26yLGeh/BC51fHNygUH
u0U7D4ZdQBnDUBAoFruBItj4lGpruDAeJ8zXLHWFcQkrC7IGwsHzrkeYmcmgRRGIS5kevxaG/lfD
G6KtVHfiiMlcFH1KXaHbioqXHYVASd7qzNQ3LbLPz+hyiZ9wrRjvvIE2bJQK9c4MA423jyncdErZ
3jW11MEs0DJ2RK5ExRuM/epLFPfKRquk/AtQftPf9FIuIHWT9T9EQdCeqsI07srYchGgTPwDqML+
Z9DoiYKYOpBtExsjbJJGUf+l93VWOUrsy8d87IVt543xcRR9I0GQM0LZUY388KZwK/qXktUUoq21
tTw4Qz/oBmADNe3sSM8seY8Mugqha0xUfxtKOT6ulWhUoGs7v9vG2MpsDddtf7VNb1W2b4R+sLHC
xlI2Lp4ox0FS+utQEpKbKk66T2Y05i+VUHyGrv1AqPbQZ6kBPlscx9auDQspSF9OJmspWdkFbRd/
a4za3IxSHj81VLsPXmVJsBdkZCLTnvo/OIKgzLeqHnUtiF9R36tarGz1UAyPUpzK21jiWavjMHnF
RyMgG1BWR6Fsiyutbc3jAPqipXDV+9u6FZr6LXIbybtCsC8GnpnkJk71epBtC7U0lKvO7+VNHWWJ
ZSs9wsSbJC6xI6ELnD+rZRCSt0bc0dinvyR5iXqOYFm7vnUBBRSG3timWonf+iFEO6jBckN3VMsD
CyiFbriD7Q1Xs8hb77kZq9p8juO+GTYthJrXtKuTQ66ilL3RxyTaobs0vIuGB5SmhN6/TYSo/Yy5
kCU7Uurq2X4sVGLKpea/YpBYmFeqV1ifSLqTw4BgguzanoYLU95reWejGwZdI5Wa+qaXcyO9oo2j
qvj2yOI2LUQ/szOLNqOtpLjB21lqGZBWgzznG+yydtekqfoSJF7kYp6VpldCIoqH3I3KQw8pfWOW
Y87JHucq/YRINlI78txPWqtITouCy22j1P2OtrZ8VflpcXCF2rpRujiQie1F2HaItXeo4y58Qnh5
PIJTp+Q99oG0zVy0y9V+9Owyt1o0pzSt85w8NtojpvH4APRBLznFqEi/lKBF5aZqA5KoVu5dW/d6
90YRhPhZNLLupzU2wXawxuhx6LL64Hll/0mK45AvMDTH6ygNXSfxNOWxqCRhEyToR9gKY95pRRsB
HBW88htS1YFsG0nufZXDkFpoHuRm9+CmaXIFBlSgPirW8aPaVdZzLRfeQwLW4Gs3VIOxEyPF2o+d
7KaH0RCqG1+KDa55LfC2SR3pj20eY3HdmUIs3dRinD9p8DeuZUEPf2UaKaLdjRZlZFWtuq3ppY1l
65HZds91l8abMCzqK300BkdLknAbwREa1o7rhcsO2ye0FiZpNOyRZ7lWZxmJZlYJx0KTio4wImLd
Jxsj8zfUY3bc7Z+14qeKO6ntc3A2dnT1Y/AyJ81uNbH/cfmaWmD48UI/+TGzjKwSxbzyounmjT3E
Cj4laeKExre+V5yx8X5lxVvhaTe+S9JZozdVrb1tFy+v0x8wyzJibNjNtJ/KXV14FaaN0xSpk1Yy
IFMV8yLpoKr1Vo99J6EdgDDP68oELN1djJ9KxaRWjHbieS4gCEUIUoW7Sy9/RL7q+JW/U9LqWy69
j94Y2BZ9jlrPPCfOff6nX0lFFjcD9QqDxJfX37wOB9gM6y0DUDXQ4HvNbX7wqVy16VVKx2NlpFNF
Yn5LA736X6jpp5y8WjIBf4O6ASUu5IUTWFsxLLYZFBzcYYf2RQ/2vX/VyCsZ/0IuDld2ekOjtYPH
w2x6IzFWXcrBJJFcgdrYvWCNdxhHEUWo1NjkZfQkrJFGl1IvCC1IqUDeRvxult35niCMcUPIoAo2
HQbMnuwjw3d040295qOykElKuERRfZR4uyhzHfo29Ss1VwZSL+Wt9jrbWGMbLe2P0wDT/J4sGseg
XGQmAZq6CGAlqsld2rlfYszteRPGhXN5k0xf23yPKDDskIr8XeGeLReoDm5vgGObtH0uuxc/fPX0
lerg4pT9CTHnxviDMORCR4he6R29r5yq3P+nQczT+9Qd1U6XidCUP8z20Bif/6HHgXvEZMdBP4A2
x1znRQHBMUSRxAsi8AH5YB6SFZUtSNKXVM5vWr9+HH38pIturSO29D0pk84YroFwtuaU3kiJYXyL
crVpKwnpgB9isiVdE/xx+39Iu65luXEk+0WMoDevIMvdquudpBeGLD0J0AAkv34PNTutKlxuIVrb
odbMhDQ3CSCRmUhzTle+jLqi8XVN+zDhFoAgDFBk0PBL7QN53dBZi6sqjBdwzpTzN807jirLtCYF
9DYGcLhwX5FpuJQypHhm6hbOK6/vO4x2xiNhFlz6v+9ssNAo/EeOdJccGvQiK3SsBojPeuPtu7k8
NQgcy1pXlIrWlByc8D6mz5abJBcSR60F+WuKY4L7P5X+fALCyv7fazkwGeE3lkc6nrGXuzZx3Ybr
RgVHG7wEQ2a1F7Exi8PaROHoL0Qtqo4sNPB1ZCMugrYoSy9YgoSOZONNXf8ETdV1Gas7hhH1hXEP
Q+vO8udnhm4yyoEFuYbljA+F7pDYVPSwrZk290yAtF9JmmS8n+IuTFBFxhQVsZkgpYqMYKXzGJcF
w6FoLMZvKF1frsPNMpY2hbsMsOls39UF8jVOP02RlubaIW1Ef8pnhlwotZzKCBPfzp9npnevjQBn
SlwZ476x5vqWtsDHV4Sea3t8/m3SBehnvwWWIFSmrTm6VsdDo4nt9WNc6RRc1g9OpQWuCNV7yYMw
Pc8s4QPitphtvA2tZ4N9Fma6L0C+R2uUnaqflOqP3EkVoez64v4RLJOZoBXa77IJGx/nxlZ46bY2
VMRiy7fL3vFsbTKkdz83qUFdB9OCtf7WU3OfxN1u9tKQenZCCpYAZNl96Kj9+fqmrqnuuVzpxVBa
LTjUdCyt0h5Y+Y1pNx59vS5izQaja3XhoQVBK3i4LtUWZAmj78U4Now9eXhkOvcumkb0T9elrJ7R
mRRJAQdAbBTNBCki++HTw6Dqe1n9+fDKML1Lb+Xvx8aZEZndGpaywR3n5psmToWu0O7Vg3CB/4mK
OYaZ5DR5i/YdbzRRBh5a8NlpI5nYI591RdJ/XYrnAW4Wbhevj8uzECKFfRBYxdQ9NWLDpoe2UDj2
VRHIFMJ1INgDSveliMTwe94LWFs2/Q5f7tAoD9Cr7m+06kyMdN7+XOHnelgJyw+OXWAKYW+7b3ql
qGuvKu+ZGGnDglJHNqNK0Dcz7St6KrzDoIG4J7yuvMvHfrj9f6TYUsVXBFk9lwmkmF445ye9/QIk
pcA4+OPGUEEhr64ILX34B9w1aKO5PB+AT7qj1WV9mBunbMawSl4c8vYHJhEVrcirCQBw7v1Xkrwq
B4kiH0Ybq5rCgW599+jQd2N6T+tDUTcIkw59/liBozlRVQZX9/NMsnm5Ro5UQ9LXBQY4U8AlPlX9
yRrexuGuyk8j+/fNd3BLANxaAD7RfCff3BIjnW6Nfkk0s963IEbWH1pBNLBuq3zs6s1a4tgFgQDp
hOXPz0wQgoq8ymOcXAZM8s42iAi+8fRwXRVX7dyZkEV9zoQUbtsPQY5D05yYGOMTckbXBSz3X9b1
pdIE7Bh9aYST3tAF5RWQsHE2M97O/ZSGc1LeNmMQJrTb1V6reBOuqfu5OEkVkt5C4x2FuCGPSWkn
26H9jTCo6jpWLUs6HN1ve2uoICfwv1bpDcavphJJ2f2Qb6/v35oWnC9IOqBgEI7oewhyUBwG9lmT
7kyhwg5fQbqwACO0jH4veeeP3c1dNQD9eTGv9SbRGuTmj0n53toHoBgO+VFPnzSbAJcts0+5+VLU
YZwqguq1DT3/AsnA6zGmrESPL+ir+3J6RmaTIMeOZBAJ8uwv3CJKDLhYGMJEzkWKgjy9qGZ/hP3N
pntT+8GqraVK56wd27mI5d6d3Sut7bipLSKmxnisc1DxuvG2B3jede1YTXqey5H0sADVDR1qyOmD
XVB+HbQNRjuT5pflYEyujtIprIL7UcXAvWJwoSaWCRoxwGp+IISYwSCKgABSjZYRw/jGB0AKA3zQ
eB5jFAcHxR1YudQX4qRLzZsMVQEDMQZgvVHFZRE6DvccTaCIoBQbumIPL0RJqjEjJPOFu4QzvNq0
fXGTdO7m+pmpViOpRss1z5p6iODV/Wy8T8azPz/XfxGXYSFA7vZB2IGjkvw+E3bgNjPc1CieURxw
skPdK45l7YV2LkPuXDPAPFX3FB5q8ssIHcBRkFQEWPSfe68hZsI2PZCfwOADgLXp8fomrr2OL2RL
fmUCPUfgCMjW7U853YjipqT7Jnub2aZLXxNn31vPEzsIGtn6o+UqLMiKtbqQLmlkYaW2zUbsbpXY
Yar/aME3W6QJiRv9raEqVBaVNFkpgzItiyWGA16FYf20OQi2a0706ogis2Jfly+X/DWe2whilpFK
G23Dl4bLyqnJ/RgrcyZ25zDtpCPFJfrkgaEuhx76z02NGnhvPIkivvftDCQJn65/worpvPgCyRM0
la8FRoHV5iMH054vDBTeWgOgQUw1dLa6sWeLlS4J8HyqQa+x2CFzjqmWbKnt3FgBJ4VZYg7tx98s
DElxeFhA3MuRo57MaVkDvjt02AEYh3ODYuruuoj1Bf0RIdmWMgNJujZChIF69egRWsxIMZwKvsuL
t+uiVn3A0qmBee0Fe11SSh3l8Kx1IGoq9yBe1K0jeOhsc5PVT9Rlivu2ft0B9YYumIXQTwYzhRIw
YeolzBnIiDs0/zXuUrefST7x29LpiIPGUdNNNm6WhKVhkga02YPzHT01ioh5dYvPvkS6+mlqjN3M
lwgTHZ0ClDk1hukwUNRGIlUYWJUo6TR1UwS9m2LRmgcCQxedWX0Rte1Acv4TGCmqPV4p65kgDfhn
j6VYgubAIncoxE3a+wgC0gHT1AtwcQIkoJfAfcDAAslUsBur3tAHTBP405FnkVuOtNl0h6aF0Hgo
yIQ8he/SR4wPGI0K53fVrpxJWr7kLCRzHIb5NhuSEuS/MswooG1H9xTvj3UhQHYBSbePBibJomR+
1xeOXvWh6BGe+HSbd/421VVUFuu79o8Y2fMW3ajNhQcxI+brtaiOHwApJAJFbkclRfKxPoZS07Gs
sWPF3pl+9cFDXkdJ8O/ZLBFJLmg4/9kzS7pRPrpfJgMDMSFcT3/Qu+y7xmv2Xhf5T4Nb6ea63VIt
SrJbVdn7QRFj6+LilzttguwFQAFlsr0uZbmaH9xogILXMr6PngDpLjle5wfphHd1maTWxqZuEtlT
9leh5JmUZa1nKp2NQYomFdiiDORIeMLtTBBaxWCBQ7vS9fWsWvvAxit+qYRjqORSUlNWmWUsVs/1
QCZkolQEjNavPVQjuNfQIv3/kyaFALM9pMg0QSPGtj92nP0sPXSOUm6go8/SQfAo3IxUQdAoTOCq
bpytUrq9Q2GjuWNJVrTTM60wHYiennrelaYVXl/g8oNk9QCEEQgZ4DgxiSFtp+3xoa8z3KzaR1tU
D27aJiOTqW0KJAD1uYsqPwiFVe6vi107RaDuYZAf/ZVAP5Z0n2V2AmwC6H4/3gVVmLbPiXFIqm8p
nUibq6gpV98H5+Ik/9UAPIvrHOK8FNhnzp1X56TR97H14IjXLNtWQ1gXf6E65zKli8cpgC7LEjKT
HnzD9qFuSzI6d4gMdO/RVzUIrL2/zQV731uQBl3YsMt7MY6YSPedBnmg7BXjCFa/6zSkOxOSW6cF
wRrIhqMfeYmqev+bZPajBv0RLF99wWJXoxDM43rJIOf+14a+MjwrNRAK+gz3w9IOU1+QwaXoJ22j
xhl2vLJ2oCsmQTBsY5pHem1tXU0FF70s+tq3Sdrdsy6pLQ3aPSM1asZPtfspHxU3aC02QscEmKLQ
PYEyrySjbcET206QoaUYypqCWiNdKjjK1+WwQT/cHZhmhQI5x1i9P2dCJbvEK2/Wx4QiQvKa13wU
Oy8dIoqu3SxrthhODLmNvmn2merZMXd+WcV8axuvpa4RC8BoNWBjbWs+tXG9u36v19Xw7MMkw6W7
yTBygNWF1ggcWu3dHJAf2ZXTd9vJSA3EDHrroRtsOFyXu3rQIOxaAENBtyb3W9Q53sBoT8Z+jPXe
8fq96SeoVKuKceuGBOVE2Cx0XXxI2KFRtELjHS41b6cQhHYhxt03PWbHHMzoAKbyxU6biHtoJJ1T
xdauOfKlkvlf0ZINswXSX8FiwwaX32SMHcD1oVDl9V38I0KyIbVY4KwLHF6AplyQUcKEFIQi4f83
h/VHjHRjaI22shIJmzArxqgL8k3pdhsBvObrYlZd29mGSXcENbrB6xbX5mcHZ976zVMA41+c8gEM
kftBNT2p2jxZ83sAmjQTzqc0ok7cuu7JHX9cX5FCBeQ+szyPRUCX+FRrXkbrXhnFrf58YEE6GJ5G
L5YMSgpUX0SL87KE+r5vn1mwv/79q1YLZDcACMJgDJAHL30UGGIar+xwS3u9OInCJZaRPzv0xbXp
vnXLIx9Vc9TLT/zgAM4kSjrAKldngQmJ7nRwweeOZgNt7zQ/gFBxfWmrp38mSDp9EegJ2gAgKPXv
h84BzSW6ilToPKurQUMthoqWUr3sagoxaznoj2ECBBxMVY4HfQI+Vap/0oEw3M+64rzWolDDR8sP
+MfQIiCPS9lDE8dN1S6L2nf2u29EboDagcJ2r2oFcA0RfIIWBU15l1qhNTGoUFxsXeKWUdsLkpcM
3hODEcm+TluiNYonxOo2/hEot9WkfUOzSkAga3a+ede2m775qfsvhgrnSCVIerYmmg/+UrasTANP
RR8B06wovplGGMyKotXazbU8YGWDqG/BjVj+/Oz9lXRlwDyfo1PIxGgv35iBqny/JgF1e7Q8LwDT
uL+XEiiwJIOgxrgKKiDhTDFX8Bc9k+hAwfdjuAm0t64USNqdYc1GDAlBwcNEoKktShHJakLhflad
OLpaADEPdBD/wyBb3vM8ZgL4DYHx5pXIG/90vRMvXgrzLXeitLjhqozWosKSGXIQLACyCW9WOHBJ
EeK2q9KRgbF+dF8bYJRU99Te4ZHl+ymSW/e+ylCsWCO89FE+BR44uObkJKVpAuzNNYDvrLOK78YA
UMXoWefwS6WqLLyiFwAosJDpxcsD7cPLHTjTvDKjGcdwKiY4A33r0+nrbOsK5V5dzZkIyYjXGYfl
cyDC6BgBWXDUi3uugnhZsXU+QIxAGQJjh+Fg6YhcNuRWRiFktvA2TDCYjOUUW9QZrjuKNe2DILwU
AIyNNIbsZBOjsjqMmi0oQzcjiDBQsOH2zsJMlkZqtN6UtzR9vi5z7YyQb4S6YyAfPc/S2gCSQfOC
D4Bh9qttHdMDshgKm7oW+GNZf2RIubPZSdG7X0BGQYExAJJZC7Pk9TIdt237aMZ81hyl/TZN/n2e
Ew1FAK8J0FQE/yHbpaCmWeCLFtB8d3H8MxufGxXb+KpqoLEMnda4VB+SFfoIQswJVd6wpy8sMEhi
fffKHGb27foxrek5yOb+kSMZ8bTOMKHVQ05Dw8ICa/qd0Ssi/LXeKHRwmy7yBGjmRVPy5XXVvKwc
QToI7auaxzmP6T4G2kc7W2By0O1kD9q7edfqtD41RnoAB9vnQAD7sJ6T6un6au3VbcVUxkKCibqN
nAMy7NqKjWIE/ng5JiXpAq97E02aPHjlSL9Pdo1py1xQD6wMrlNEvKv9u7RI3dAaMNQISq683uOH
N7u68DDaz+CcTqPfCQ/UcW7SkGyeH5KFYzjT6LgD5iA70TTpXx3AV7Zok6ZCJ3riZA8YaegeU80t
nv1gBmXMZCL5O07eWxYIg0YpkLoes7gwoMUtIJfHHBilZn7fDMszIqaTD4YKnm2bYmp+iVSbEoJh
B32TABvrwagZohlmDOaNCQCOv2ggwXEClGxh3wzAr3N5nEAQahLdh8qgAn8qjXana/UpTpK/sMAo
3wO+CdSY+GzJyDtjUrk0nxcAO++eAp1lQiWYOOB4vK4Ta8YRbFDIXqEW6gP9RlrPzAzBvQrrGXOe
bFFojbdglmQR8zh7bpNuInPSmKFZGoK4AA7fmOg5ebn+EStRW4BU+cKWDReKkuLlnqbxSEugCgEt
skGQbT3ntCDAf+bidUwmhdlcuQMXsiSraccpt6cJsrTgJmh3Ttrfgs+y9DRFjL0qB3kRxDsIsj/w
jOYcRa85wb5mqek/TibqhI4GYKnABQLC7Dr16/U9XPE4gElDUgyajvskU0DUY5FhUhnrCkBvKyy0
QgrV837FWl6IWJZ8FnjwHmB9E2CCQwGutBy814ExRT1X0cGvi0FmCcEUHKgcFySZbzTTovp2+62t
MFUcP+faz+u7tQI5u6DK/REiqUGVpE6XL2rAvN/ZCswJjcWnWj8YxqtV7hyAo1COSt7dgOYqlW6s
vL8gHKEp4FLQiSYPF86pVtbFb+xqtwP12150FYDz7wr3xk2jDpP21xe7EgsHwHHXMRUJOnHs6uW5
VRzUvVO7qDwVhzi3d8Y4fkEt4Ngk/GTbdajP9sGxxNt1sb8RG6QYHHKX5lzE/ZjlkOQKrV9wwqAv
NTBT/OYVHglYnNV2DuZ95xvEmjDhn2ffEueXzvpnfzJJaubvML1R5QA5Bt0ndfulAJe73Yk9BWBe
aXJFXndN2ZDFR/y5AOZhXPFyb0r0+urMwd6YfXYUKKw3zXgzeu/Xt2LtBM6lSDcnm/16wNw1LmdH
xZ0NYFKgn/qF1RHdzeaDXnfFU6EHu8SLq5CO4uG6+DXbAG5QkLMBHcqAkb9cJI0TDcNEuFH52O16
s7mznL94MWC2648IKZIqeV5Z7nJpHT175Hr1lKciXHrArq9k7bhwb5bZUgQwjgyUY09dMXtDjYdJ
G6CLZt6adD4E1aQQ463d0IW6GY85jC5a8o4xL+ataTcghkkN1pAywNUBRoYjIr0qWmfLU8fd+pyN
z/5A+R0tyyIqAR6Hv6ThI0mmZ/1EPD3tTJKPPZB8AFPcRLrTalPYpnnxAPpd6xYwEsjDgi/83uzz
dCSxro+nmHvzjZ3HFYCvzTwhLIjZex8HANpKjaonvdtnJ9G182NgC/rS5cF8w1Esj3hPZ59klQuA
jwb8VAmxKM3zEPE1WmqBgMO/W06Z8E1jNs1eq40gSsY0fvCFyeDhTU9sQcBaA8HW5juLjUFOzM5v
kRJKH1oOwGgd0cFBq+ND0WjmwdPABe0ZDTpo/TiaBQ1Q5w6meyANzzvb0eyTw/A8IWk5NBW4LZk/
k07U/vdqtK39NHfz29S6RkWEl9MHa0aGnQAXpI/JBBifDeY5+ctYjsZuYFXxWUsyA2AHmYuqpQZC
YYWNXI2DfLBPG3A5YLmVX2xmoHV16eElhfY47wSuaXo3gL/jYCMH9IbaeAxMjXoYI6qN/p3hD3lN
RjQgKcK+tZt6/hWSWyqRhKTCwVeIYD6NhQdQpmF3/Qqt2SLfBTAo5gtBVC8zkwuE053NW1hl3wBj
XYq3N01gjehWK5tvjd5g9s0/UFeV2lwL8nzgtILp10T3sFwwCgLgRVodMiS1cTKzsNES9InWSD3u
qa5KOK0FX+eypPxFNeRj5XFsI/UYoF+GstoC2+2lL1n71AXaXzAbWBhS/LM2ydNluOfa0EBeOpcj
ycoefZOTdvKz7GeRlreTl9IIKB71Rq+BmMI80f66fqhrdhE/wEWHHNQXuaFLC99MAJIpe3yAwTge
Q1bQbOJJfIu1TtWQumYZAeeF1Boyx8s076Uke2RNjkAQrsyO3+uS8zBgaMLtLVS7HbBG6GgLbx1g
n1xf4Jr2nIuVTjRvaBNbS36Ntd6Sbs28yC4QI9TI4qhootcu4bks6TTrtu2cXMNmAp6PlDUOlO6v
r2b9uP7ZRJmjEGO5WpdDTpj5dy4A3YU4tsW36zLW7sDZKmQ8LX/QgznusWNJ/StrNYJ3CDowkvue
ccX4l0qSZLSAbABQ7WW/esz/NRMPbfFs+ZupU4QxCh2QebVh9a1prLAiv0023rxtgiKa54iJZyBL
KfyBak2Ljpy9dWr0VvG+wAnpVUaGYCQpBbDmhnWK9/eqHOCeoeMa86a2/BQYkqC3zMUqWn0aNXXU
OrfU9olnKDRuXQ4S4ciz4hkgawPjE0CJ6JKFQjacD79awFXZzmaMf/2F1i0V8/+VI+lC22AoxfKw
b4ZZbgOXnXQnfstL/wYOTQX7o1qTFNYmFZu60kMC2Qniby6SPyRBP0jXlj4Rjff0/1uYpBAThqhY
J7AwDVpXAQLLLTbUfIlTle9a889gCfxnB2VTbk5FOdgQVIw18YZxA5hVogdvszWFXVY8VC0FiDxT
JHVVUpe9PtN3PENSB/PhsK/5jSj1iLonEMKSyQDCSoU4cpv21fb6jq5e57OFSp5ET4WngyoN73xu
RnjdkcwYnouaIUrWwr5Rzd2rtEXyINnQcgzBQVzpTMSKDy4HuBj4ZVTEiKtyAO8OTip0AX+g0xBT
UxvThLS8X5a3QZpGDsaJNGS03FpF+7m6g2eipCVVbhFwwAguZRpEc1/dcY/+DtAO1GHr/kVDeoBM
JEqdAHwHZI3kFAfTF7SqYagcC0zXU/PVS8sbZprA1IJ7bO1RYbDWyhvnAuU+Z8fThprr8Cp4WB90
at+4WXfsEv1QD59ApXjvOi4xUhdZ8zpEn6VCOVc9NJ7BBlh+jQB1jsv7wMayAY0wTrHUaJQzC4CM
32InVkQ1q7pyJkU6wKYym6HPIUWgyIGE60lP8+1Q4MHpNIoLvvrAQQ8IMK3wqEXOSbIrPjIPbVJB
ltZvTF5GhZkh+I5MIPi1NvGTaEwsYv/FJHOAZDme0ICtXDLZl/toDi6rSoFiEZvi7egKSgyQfbla
r8jjrNqvP3Jk+pUp1URcaUslpwhAI/YFiWpRD4T7uzzmodN+dwJ7c91+LYcjp7fOlvYBzt83a0ez
ILLEgQW452CirMKOfcmNGnkdxfmppEmOdfbpgnqLjbSXvsrnRHtyg9vUfk4xtWsroBBUmyk5VuHW
rl3rkOVytpm1aKq3/YzQ/g2ILwwQj4VyClklUfKuBdWWtjJINKZ82zs8yoNkI2YjSobyEI/Va5mN
9+6gYtJcfuy1I5TuhIGRLO43EJuAF6tiJSpPjiKQXGscDRDbARgQI/Cor0ibadYerEuGLGimnVL+
1rJPfXe0ksgw93mDnALYc7fzXJI4f/T1lLgANneO3nCwKIhis/C6zq6atbOPkfa5zaqOTyUWzN2n
apg2tDgiR60QsrqrZ0KkXS0tkTuCYcVFcWO1I7BH/gLQDhVMEzNDNlr2P3DfeTiqsufINmrYQoP/
6OyY6DUBcI7i9Fb360zQYsDPwqLCttAqzSAIzUukwfBlYr0ZrsJ2fRRiA8FTRwLaRLIc7DCXQlrM
rAEYazEktgg1nu2awcbjxvjXx3IpRrIgKEQnVmHh7H3T5Jva1+PNlPVldF3DPrq0SymSumvoAgIq
DBbjz2ZU5W9tmREWfxPOl7+RA/jtpQEZdRxJjj9SJy9dxD52D5aO2LmZkYUhluh3gO1TsWp/NE9Y
FPA+0D4CjEbQK1yekLnAKI828vcD1CCdni1M4XpRCmAEAGHjJY9bq1C8j3foUqJ0WFVquUVS6vBn
7nyHNw7pg+Tx+g6uqt1vQD4XtDdOIOk298bGA/85LpFVfqtrYb9jBibexUWgAr35GKeCmspGU+PS
wI1SkBRMlVSbR2OyUX8omhvAePEevRbIjLPPqO1cX9RHNwlRII3yHeBPuaYpGbhZZ90wjA6srXHT
tu+G+2LkB/AkTxaskWIDV0KqS2GSoct0M2m0GcLMMjLsW8sBgEZGdH/LW4xYPLfxZlbRR61u5dn6
pEObBKjQs8xFGF5yYg0ZmQG2jfiDx3slbOjaXlouRlwCFEJcVw5w0OYQ80bzcGwNGTWLjAFS85wB
xoVHQ3us3q8f3UrEvzRT/pEn6XydeTbNPciri9feJqV+V9EveGGEQXOrTWQct/4QdoHCYK3dbWRv
0b2H6BSVSkk5RzpqaVECYA8RRpwDWT4A98/GSANS0L2pv/r24fo61+4d4MsAmQwcEjS/LR905lNA
+jEXE4PAHoPa7ReveRvjH9dFrJS3bf1MhpxgZI5Jzb7Vlhp6+zzXczQMX8Hi/cVeMheT8WBQ+0gd
sNz7YscwIFXM72g2VDicldany6+QzGZeZik+AysVgobU+cbi+rEam60R12EGbjyRIFw+aVq2a/kA
jPFSUU1ZuyznuyApVNEYToXpoCWODTaMUjLb77NxcvIHb1TkJte06FyU5I4aJAyZ12GpOvLTLW1J
4kXW8MPqtgjoim7v8b8xPucSJUvXOFbudTMkFtNLznZA/06aimggiOj5a+clm1QPW/3f58Yvj1Qy
eWMLpzcvUkfvtUHGzVb5ddVGSgbOrwyn6xZ2l66eUwJoUpCDctLV2Ylbzcay4rcaLZxz7TxdvzJr
xu58OyUzoHUxpejrhbFzQTHkgq+hJ14PdOn0Z54fsn//8l/2Ee9wz0DHMNqELo3A3LO8w3AYXh7V
L9FzPPhJHUSV8Xp9Veu25o8YSUlQkeaGt9yAfs73IJ+4tXt7o5tMEcGuBX3nq5G0AlAQid5ZEKN3
T7VYnJK1rWno5e7++nr+D5PyZ0GSelgsnnJgc6NVDAn5sew3TvbuzpHp7SyB0bDt8kx0wjmNUORV
hBar/gl44JjPQIvaQjNzeWb+2BnNbCcAniwd8bMq7HHnFnN+qKnno8pYxfxJo3b3PnObRbwdmhsb
1dxNm1fa9vo2rBo2FJ0B3AUYLDD3Xn6JltKi8At8iab/BGWUaLdUOzbV0l2pWLRKkqRAS4NWnlaQ
5AdJ2Hibmr40+qeEpZuGFgp/sXr1z1YlaVGCJIA90BS5zHKLYSjMmTN7QvMQJZWTYez83cjeru/j
agSHvsN/NlJSJ3hnzZtdqJPj7UDJqA0bHYQBuRvGbcSHx2DCG31QbOm6cz4TKpmagMXZ0HvYU4s+
eugG1J1j2b2Xs7HpjGRbtz0mFJB2eUSbaxvcFKoOSNWRLpbwLP6wSnfIvBbbXIHeOc1fFqAYPGNs
e+Nlisrg7xnoywQLzNzZUqVYJx4dnhUdluq1Q5SJGTIhbM5fWeGGbfC5skCSQcWxd4odM93PHvgR
dIBr81GcdP5LQ/c8bOeh1L8HRhqiBrOzRm2XZ/ETa/Nj3zVhGai4U1cQ8ZaPXjALEZyB9kfSQ2ZN
wLDtQbvkGCc4vFC4A7HT/Zzf4ZqD29RHhzMfn0BZ7IoXEdy4+rs3qPAIVv3R2UdISmKwmbc4KCDc
o02amOILHqcZKGGmaNAZcFC7aBwcT6Gaq+7iTKh0XJlZFU2ZQmjREoth5ahJUhVNHDDuoWEfteKf
DZaf0wNo7n3uQAwdCg/4PSWbMK/vzuiMT9GTQu0JebDULB6MVNQi9ETa33RDlnYkr7Lhp23ktk2K
eAq+6aCgPQLFPrjV+8rvSVIH9vQ4j3H/ueEFOxm8izHa5jndE9CFhu0EKrJ0a4oiwMKqwicJ02cv
TAGWC+YXv2Q3Se70ezSPWMfGY8gqMc14HIGk+ty0Q4ZkE6iz9nFK/feqE/FN0SZoPm9EPETTQJGx
s8R8V3tBuctbz9n5bM42TAPhnvCH+lTlnRchOdZGE2b8XlvNwSvDDZLspkRT0D140b2vQPzzb6th
pgPpPN/MozmtkMzu0cnybqVjsXViT49qdHmCNBDj+4J21uesL4aHpjOyKgowpI7q2VxHc1+lL1rO
XVKmlf/Ql3zySIE2lp7MU2ztwFPt1Oh7nNzvOnbsmLJkGd31Bh0NxAEF4zIL0nHvByiWoVvNA9Tp
QmwzBEH75s98egHDAHvwxzG97zCLeePzwjgwDOFsSsH1Xxkz+WPTtPpnEF0FB7Bc4CfGfltt6eTh
wOfJ6A8tUug3SQGcNqBAJlaEnLr/CuCI/jZlk0sBe6nXP2JQ9GzB8TTEYYKeir3hV7SCqytb+2bI
J8MlZtoH9bbwJwyBtnHsAIouLoaRIIltTsTPTeNpGrvk0Y7NdBn2KOO7DjxbD3j6gdnVZX71xWuT
uCNNntAMG99qPqC4vWCv27X9oMdFf5MCVOE2cPsFrEb38w1ACKZfFrWDUCsmYe2ue6ZVXwgaT9sF
QDQmNSQPP5VQZCB2gCu4b2zST+zWtWd/Ew/ia5X734t2OHk1vtpppsN1yethToAEyu9GNEBYXPqH
jFngVBorzB0a3Ta2uiJs/OBrkTJ721o8wdCoBlOMMjjRS2BNaAbe5k1TK95ui+f9YCPOvkL2zH3b
+DrS1SFSyXcANtvZ2mGudiwX0fX1rrrDM0GSoeXA+tWQEwccNxsG9CSXX+lY/HJ07fOQ+YTPKkbE
1ZgDzdjW0qrl+0goXu6vVhYB0JVywJ2Ko2X8xu9pvWfD2/R9gmAx4uNt7m3+/SIXJomF3Q//yhMW
NiZshnKCTL39tvC/CefdBayOP7w7qvr3+vqQ2wBDvA/IIPlpk6RgEEMTBtiI9JdkBCzF0SlvR22I
fDRsefY2A3GQYSgWuOZSAMyMDmQQJhgfiK95kCWU9zXYJeaaOMCtTftsQ/Hgub6Pq2LQLwtgCR2C
5BakZJgqxmPEM828bwsYb+3W7H9dl7GE1LLmO2cypJAbrwkrsEzISDzKtkaL8W8GCjfFhq3dr3Mp
y0rPosB4mqyBGZDCRQusQAZa3SIUZtSOiSKsX1cIC89cFLqQsJcn4DK3prmmQZQj2s0sHCJgQ+Ea
Q9Y1B4f1LqmRuUhbPwINkuq6/baU59tpAIgLo/TofUd4COJrKaYZPa0RLIP3opEIuw2KBdEYaUQj
aDjZNGEagWo6dPEv3mxhvxlDERlhTHKiExpqkSDxxoucaFDsym9osw/fZTootmAA3/hQU9DKRBea
HwjCNst38YhHaMIOO3zXTP58lxdmIWK9cNqK6D9fVUR1mERx6EV+SBXG8AO2EF62OqaWMGAMVKOP
3SuGgG9EDmYk/nTISmIkURsQ2A33udsad/Feq44uGbBDryl5/qHaFFPWSlm89Dbhes4bUG+MREsJ
GHzMR98L68OX+yZEbGcB+pRkh3hL9995WJKaUHI3kV/ALwhVJQsAtUnXEHDYS5u0iYgCqU+8cy8v
CKvmjlssd0kURccouo2Ot/hv2+XXdku2hwMh+I/b7XaL/0YOZNeTw25Hnnb47b//4OlafyNPZIc/
PuA/n/D38Hc3y5/jt3D5FeKfaPktDEkUPj5Ge/w67iErWn7DvyF+LX9l+avL/4h+HN8e344/jjSi
+F/HI379OC7/F3znUaERvycNL/QUs766jrYfaINlGoF8JE5a62NZ+cQhDfnyH+W07vvII9MmI9mO
b9E9HlXhT7FloW9t4uf5ptyJo/gfzr5ruXFk2faLEAFvXqtgCBJ0okSp9YKQacF7AgTw9WeVJu4d
EeARzt7dMxrz0ImqyspKuxZpybk0efL1qVNMFprDmlv4NmGmLrg5jHAEpHs88NnUiRFLxb7OCi4N
6eYlIwkJ2FZ/PFOLHhfaNGcgpLijgC2QoQ4qhq4h61YbQuAn+EpuhFR0ahOH7jheY6YE5/G78f8G
xb/d7ltBE+t/lcQ+GSIfgLsk+zZZABeFdquWhP+SsEj2d4bfm5cXc2tY271N3J4t3Dl8yMSTSWUq
Vmkp1gc5wHMkKKSQZ8c60dXx83OzRIc1M+4sQgbgt4S+InAvY4tuN6btMZ8tNsgFlR+xTDFMhiCp
Ww8v1/f+T7rw+s5OAeoHXTTQT4FDx0FMzhtoMEI3ciC5fLHfbffv4cPanYJF0zxv2WCtNODcQjEI
pMjarPDFlVIbjllEzwrBWRPiYXcJtVYLWvVdYv152Gw98FnAwAW+Ywaoe7t5oi+mhYiIg8K8bO2X
7T+/bFiVLYwL++sfQ8GMBbMYDrMfLv4/+/v7l2URKyeeR2E2jquv48rcHGEcPs+r3/Vy9jDgU8FL
rjIGITbSyk+e0ay6KLJftCBDpA2F0Yu+LRZdLQ0rfpemJnsCpC9MZwKzCCmC6XvNX4ssyQZsPrNm
sLVYtEUWbtm9EwZ8nIA8D3h+4BNMnP5aMrKsikCGmJDN5rwxt6+284zr82wtHLHAvPnZcn5ImphP
Pg8E3wghabPd4thgm/6Lg8HYrwBvG5TFYCS/1aGoMIq4iUYmwDRftvZf4kAd6GrB1n6j8U4X8lPO
ZCFClxVhUkDO9vX1/fHxMYCb8gjDw5yVEf+O/4Joy7Po6vRV0tPX6UrY76+BDCRk/1iogH23nM6/
CMAegNLEHO0UgLHGlCCoMwVoCrsu7h5PMt5IPJSrFR7K37d5nsmE/qOl4P8LY0/RD3/5quEVVCom
DM8/Hv4HvPJY6oo90L+Lmj0B7KoBVVsHAvv3YzMJEHlkKoaLAd5R5nUwb8Nl157df+YCfLsDSzLv
7+UPmeLt8gIj6dumukAmur0JfgCGDj/PWG0CD/Sv8+wcvIPnWQuHOE+2ThY7eVjbqhNDPoFgWMCC
2Paj84fulozK3fv+c0snhlYLBLGsI7Y8c6sRA9bz4EBTn5bUZF6fmixn8kKpUVoLmP2EoBfTdh2y
W5Iwi2e+tUOFi45WCbTTTOfopLjIkXD656Q2GnkBIbhl2nj8S+vj21TSFbsDC+2n96//D7GT659I
fpaNAsQy/UjIS0tfzphdxXMw0IvJ4hd4hPYDwUvJvI4LvA7iPAOA9TumSgmCPPzG/i88TN/YYTMr
8OPDJg+TDk7gEegK/9wWKJG5/f6Bi8MuD3tR8VSyy8p+4Cd+efjn92X6dr6xW7jGC3eY3Zdfvmra
j8xVftXyN1/Fvgwf9M/rzb6CfQsLAqzvl3TpCySm0tMvwLg/mqEAPgE/ZrIvRWGkilxj0pIJ/o5T
WKjCopBnrH5H18xMmkd7yan5ziXdCMZ0pwLECwOxLboapYmlvMQ5F4e6hAepIPuABCSjGe3IX/zb
SHr8DJg3ZeEbCD7F8Q70wX1wXMvCJ319HT/hcbk2bA+CnA1ioeP5vDmuWvIVIBb/XPRfZ+k/EX4A
0HCACQv3Ho1At4av4lQlbjk+AacXGV/8r4ZIq/E9fQ/cwo0fSlI7yeNgXt+X+CfmDwrmFgzQdaMB
ABPtSMrdCuZSjK33mBdlr9ce7+njI3tSsAengcCrWi2dy3du6vZcMPilIwkDslcwBkzp4ECjV8h6
lGXUjk/ZFqEzXW2OG/PLMFdLM0xzJw7+G9xaLA2QJAAkmSzOD+UL5kRFjqjO+BGtUtceV38lh1uX
54i+g2SDqgRVDAp4qqUYgT0YN8tkriMcAnh2wFCEQ3S7r1c1VDm10yD6SXReOjM5p+716ghO4uZO
s6oW7M8sBhUn8ibqXuVKy4sl5HW2cBJeuheRPiTUb0zx4F090dNM3tEWzMv/IhQt8RiuYNkaxufw
wxup5ZaLrwGEpinVAvM1Oo5et/poQF3ylW9gbW2UWZ6qJWd2Gm//s9Z/xU48k8g3IhBAQawh0uHh
mH3xFGDTNOI31z/Pg5m5T+hhWeygZ5ZqdqI4VCTJANOBmePbxbY87ufIFjsapForH6IzOPq2+rqY
j4c4JcM+xB4jUUXiJ36jWr9b8lmA+73mH9InnlFlNGMlA3CbDAoZ0fZwxuMGUCrf4hzxeQly+Huu
aL5WlAcQV4u4qRPtLbIIPSZAIyKxV31VZxGmM92oruD0D8VLvwaKFq1APEiWzNFdwXCicXEQrCD7
PBHcJH7XlhwEZ8BqsHgLwzOVk2+Uh5RcvcHWbeN4XfVObC1m2piuTpf8U/LEAnOa74u+zI4XayPi
urTlw4WQwGsCUyU6eWpWuXOUXOWwdLbf07U3ogHuAXJtBWyOSHABZutWszrQCgESPUP+qEcyNVgZ
e4lgYsj0bcAe2tEmsS6b7CjTAGlhQJqfD1cHePKwXjnJDs0eOrDxLXm3G52cFq5IAvMpXYjvRLb8
6Td+33LExGh2nzVPj02TSkULBkVTPfdEs8BNakm71xL+Fnr+nIsXrTuauSGJd8oxfTDczIQZcLjH
wlLchcswc2tAHgDDjj5u1nSPiPN2wwxMDfBFKYe0tzWRRA0RLd8srSZwBpFw2MPxc0HizJxPJE60
IzDQdZWCjITWnB2dOXQc0ormm8CrcB3kD+X/kANnj9Nkx28WOfGcLiCmQQc2RLbrnNuWGQT+NWhP
+ZcoAzcWETITM1HO7wudR2AyKIHhCBgStlbBid9urcSpY5f3akg7s9oFRCP6WttnD0AfoFc7/lJN
9BkgC554+e5Lsq5kl1Ke6LuMvF1J8P77x8yzPZOPmTxqqNI3yqUAKfWA3KPCptvkgQBU0gPl2fvF
8m2gn1S0QBVCJGpB/P+4b2gif3LqmBMQq2bEZgzIe2ak2dW2aKWPBc0eLithNTpPQBmwUwJ+FfOy
A0TXul3l1Fhoa5wbRXyGDqAhFMORX5lNE9QBHNzogqTX5aNRSIfOcDfaBJbuhu/jjt8rTkCz0LIM
V1i6aOy0Jzp4I3mmDWifqDpIbqwiJd2L/NU6474h6I9Rttxr5TURbvmSQZz7bXDXBAEwOEiog8x2
qoT80KkxB64yGnuSGbuZdbUMC0fPwWmXnPgreNS2nU4BbWT2Hy1tL+R3xbtzC24/YKJ4kaFmko/R
YhZm2txqjIjg6V8X7+VTt4d1bwabfiN/iZZM0HGVb5JHGQBLlF/vLign+gRA3UtfNHuesCXMicX8
Hu6lxk++KE3HMmk7+FmhRK8WhuG5FKb4+jYS3byAKJIMdkzOySM8kYB+8qBKXfiCmfvDPoDB5AKu
Dir4HZn/8PVkvecSTcEHdBGuILMB8j44XMmi7zG3e7eCJiut5DhNRfBtUuWUehqYFkiVknITuRl9
Fj9EWzeIv/C6zdM/k8VNHpQky4EzrEImih2P/Jqn8p8W+/lX30e0RvYwe8+XRN7bT8DXYKAFXg5z
sm4NrXapuLLj4Sqrr/0eoy0VSlh477tV4GgGaq2jZV3NAVqVmUvKdMeuohsO0QnCL3aY6uRp0dW6
FyL9ktJkFbekP+W2QdFmZzUAOKUcStDG31Gl4zawe4BlbZbqq3e3+4f8adzAx1EpyT3kg8PpqLlq
jedUN0daOFfLHVm/n0BPv1/pO0b0Zs3T3pOo7+I2lFloUhB00pNkrb2AZ/g9odVHj8WbodVb/nO5
XfIs5422uLPAKYKzgqEzBebs9qQvkYhJkzFAbcqTPmt7fMnWsittazxpFvpQctKufl/rHft5I3G6
v/GlwSVCMxzlByq/FqvejPfDNnjoVinJtj2F9ab5kbejJ5A9aetFtpRZNuN2xdO9zmPB5yMV8kOX
2xunALFvdY7NxNMfh8AaV1pCclo9iruRW7BS85B0IppZlx9mqhfCJPEltnSn8/h4hViNRn8Hg7QY
WN9fzX4tbhBFmNLj73v+DQRx+1QCvBaBoYZSPZgupvc59VuVE9M6obITPct4m7BGr9hKCJU2nAXS
GNfwelOG0UbWwxyJ//gCLGO3X0eP/kv1KS/owJ07hu9h4MCMZho++8SkAQFnVJQUbXP+UX4Q7GId
WJ2BDg7Rhr9gJ2Z5JXQpSphXRmURXjkKsMi9oUbxnQD/sfs18AiFzsgTKp0AJTE4CtpI5D+FY+xG
mLJz4wGcb8FJmyfVmUwR0EVICKBt5Pv6/ZAZ+6EmNH2VwJh0Jv/UR6QjMppodAIF9/Q9DyvKbS42
ugGWlG0eFUA08OsYKwdjNpn4h0WeyIAhxh4jt0KiVWCJf3yvtQ0HjcMPmK1fmO6a9aWgwwBkXsBr
RUUYp6qLt8otyWlfXxOO+cKwJXb9cnH3oFbSqerEB9VEBzHC5JfLWiWGU37ltKTGE1h8kFiLljrd
5gkJfAuGbZBjZTC/MwS2Jm6kRoi/v0WkmAJVApKv0JkO0ot99P775ZrXMybCJia0qAFjX2QQFqL5
fFV/ZuuEalT+4M3Y6p0lEOO7KgWfG44nUh+oZk7ujsxXVeBzMCLisYYHmrrvEQ22mMTKEAaJB99u
3Lyg+i7YL43UzL0Ctqv/Sp5olFGPYeCrYULr1AZc/1fg8R/1OXa0hZjie5p/Yq5uBE12NDeSyK9D
CALUhHEqzvboIIcG/1om6me2VR4QW9B6B2hEdVc/LZGc33mNsU60nbGhM5BuTnEuG42rRbnEgW6L
h8teP8glMh4VlXxq0IDGr8Vh2FxdFXm85wVVYjs4W/gPyZM7pBhhYYRMlS4vukL23EgERzUljRQf
IOUY7JpEZrOJ3mOny+liQMX+9N+kM4vyw1hFHFjpQlQmaHVGw2Ow2gvA9jtfzXLNOZG96GjdM1Do
XUC8ABcTSf6JOnVSCnSrC2yjeszeEM/vxhWHLsPWxjBjS8u3JXTNuw/AT4ETtUpSRQ/EDAKvVABz
5WFcHboNpiQOkoOkLO8tmuB5XIR1Aa5dRlSEKg8/ERinmaJ2GZ5d/xjv0fQPM9StwTAmWtKn/7Cg
Oyz0mJ6eCkBe1uEA9oKpvR/UQu7FGPa+pSAiCDPa7nIbIIBWZar71gUN7lf02J70pSduHhKJeN7+
lTtZZDdqIVdGkJuj1W13OaCi0a9j8sl7InJAAuz8YkHq3jX5IXI6HONf/UsSGtjX1B09aSOZFTV2
Bi2tyG0++A+RaN6wUnBrH8aFV+6e5/JztVNEiLi5yg2YGhKanA1PPvamYfvwl69/LhvfTtfdw0CW
ZLINnB8suAcM1rwlTg2+0KpRr6RtQseX666iiZccxrVEoyXjwx6OmRzmKKDnh5F5TWLbLtYSJYwh
p0F2ezwhlW9H6/I5L60Ag2ibwa1O8ROIj+Cxub/r7rzuhif0u5NMk9DQMQPeynxDHPNLD1+FXp3o
ITUVGxgKK/Vsg5eIdlv1JbJDKJVuN97TQJoV/f0D7nnmNx8wWXuvRHqhBviA3tyi2fkj2tTu38RT
3XgnIWmr5mS9BPu1KHNi/yQx6i9qdYX924YdQYnK2Me26kTH/FnZIq/IORgeF6wIfaELq2XVoOlJ
awxlGFQIjGN3cmVlNVAajq220li+0lLNzOP+KuvrY7tZTJnce1WQBofhBUo44vpJaSrpEWIO1Qh/
ZV13FFjcpvhZ67SDxxtciBCbtb2wvHuWUNNA7QRvFLRdU0f/WpfCIGpSQh9Sgyh75N//NOSSr/iN
dMzM2hIfIHy1dE3vug06Ktag6YA1VKe7mstJOEYFe16Ohi07xcO4Ygii7sXyBlODV0w8oONgIHnJ
XbqzXk1CGyCr6KrwCSfZmrLvsoSPlQQJopamn6UXPQzrRw5VsX6l2DWyU9oa4e1eJPkusLnNkUUd
S77LfGIRq0YTOHpCQSoGbNOJ96ACVoHvO5VlEqDG7quIBL1ZWf5r4wwWZtHIeSuuJVuxYC9H8pxB
Dbp1YF5QvuJiAri0N98KaLgdnCVYyzvhAACfmbaD5kwFgsnErQKfCAccAQ7m5VyKVvAkvfN/BlNU
t3KAOHBB++bmGs3wOgoV4GJFKnJaXNcybqj9QmXpuubcvmWW9C6Z4WeBMUR05tdowf4E9vzzZatv
lujw7hTCwKbF8EIBJoivUJmJ/+HBIQVqVBiRSugGh4CcHcoBzrCu3Qb5eAzhPUUUeVEPiOI77rUm
hVU6sYccOeYorWDByMyGN7B2dAMCTBHDG6DPm3aNCA3LtPj4Fmn/GlHppbFOSG05rfX4wdpIooeP
rLGQvGc52xIJWzPySpKui1Ngj5ZkaYfc0a2Fs5nflJ/fhI7Q2/3hByG4Xlnu5woeHXK1gJtjXd5T
nhwGs0RXeISd2HCrJYMrzn0kpDMZ0ikgl9DCPGWT7CvMuBVGlNL6JXmTaZ2j9as7Y4bUDjxpR6or
lUn4tm6xV80aVG9fX/zrYv6DmYFbq4+P0MAhBPUE1OTUTAzAndL7Nk6pAF4RjGs7+pp/Q/o6ORdO
uslDOq77r76xRbKw63NHH9OZrHoMo4xc9rT9Ns6lSNMvKF0XO2GTOSIFszaH9jcFk+oYHRpj0i9M
Rt5JMt6KnL6tgtYCPQQiRSd3o4fH3A0wNfTMJpjKL5y1E+6Eo/AqYXqpxqDT5+8rvi/eYNNUDA1t
RnVY53olp+MV9YE9H9LggYFCYqN3hjXuIhq5waPhAALrarLMrr8r3P8ii44N+PEFE2uscXzGga4q
RRVasJVT+AiU3c6U15VTbqoYXRpUW9PgD/9SE2P5BZ6/+cBxRFCHV1ZCp5HG7uEPOxSFAB0Ua6yf
W/nb4o1rSP8g1xb4dU0F49AkW8xjz51XSEQvFQ/+Hijad9Hsh8RMGMZrI+DA+aN6FFw4VOKx+Zuh
R2Glni6ayT356K2jEUKSRaty72LhasFpZjQ+aJO7XW2YsR2QlRSOc/4ChduHnQ00EDO4mDhok49B
F0GL98UA+u6aDdDvIMpk2HFTN64cpDGU2JqzjWZ3L2B3Izy4KmIyHHLSHBRHPbXmG6a7l9zle+eL
yUiVvXFY77R1M1eiQC9C1L/AyGT1RAqIj3z96LR28onMRLJ4vEsCJ4ZbBaFcwOcQGHvtV+76625z
CQjY3McvHhwZZCnVJd4TqGGiDUlzOK6zkQG5MNraqETUMYG6ZWsng0TgXAHkAjl45Pl5pARt/JZK
VovTmHcfi5+iJ8caZ1cgu/YQLe3bzGweOMrtUPdygi2L5Su3pBbpreB0NfMn2QvQUfK79brjyMKN
/HftU0bvXAc09sgJKdVfhVOwK86CiQc6Pv3lXpuDcFyDqpzU26XC+p3EJlSY8ZxK6Gdhxdzba1QE
Vz/IfZSOkUetML71xe0jlLJLO9+ICHc9zbpC+mipu3C92LXD/vDp4wjsZbDrASQEIfBk04Vr0ehV
E2QUk1OdQbBmL9mCNiFxEzN22oD8vsf3Xgj4ophsUgFODoKziaeWqWndIZMLUjM62sgk0GAd/K1X
4XNwLN+h2tKDXhLxU4TtgN1C61TuJs+/f8OdXAZCBhmTm5irAsPnFEBBihQgmej4hmHN/5X/VKzA
i8k4mjwqtN0AqMICGeXSUPU97YJTiPQCiN3Y3OQkWglj7pJzIlqGenuwxDf/VbRGeIRZYQd/8x26
MvcGcq1ufFwyIvOskYyeXtCMYmjVAJ3E5IhrPxilihV2UZPgB1JrRHUDD0Dt+sLh3lmigtq5qsLR
QsUJSZtbTb6kuVCllwoOz0CURxT7TP6crX1P2wIIE5n6bfaZ02yTrhcdzbkaQzKcDtaxh5h7mnEU
fNBwyTUKybErvvpvGIj00Cd5MlDM883ipcPFXV2vmDJYZ3t5F/5dtJvzTQYfLZJIQIU3kGCYpea4
DBGYjJe/2jVHHkPKTwYalK7OZ7pVzC1If0JTc56FFQlc4Jxj8LJENTKnOgr8mG9fzBTOn2b4nejl
Zq4nHM8pbnAJPlZDLvA0xy0kwJSsCg/ItOXGXwUiClFIEuYOjNzS1Zq7vPD0UVY3WJUTZbGJBkRZ
iU4ZYNxQ8dieodyWBOI+k3fHdWGDwJN/bFYLl3nuDDBSbdBaolkeTZDTdvLueq1AtuWndHBQ1E6J
SIsHbZPu/QNas77ygCQREdE2wplLLc933kommmF1YIgCWFCTxcpScvGTBIZbOCkneS1bnBW/y8d3
Zdch4U0TFzPp7WrICDxfiQIvzLku2dPvBudb+337DRN/N+YjoCUZ+AblQ0IPkI/nmlVaI5HwodW+
q0tZ7zt6frNmFvH98DfDKA27OMR7EbrttsDkjul7oHSDs7DOiXDknOG5RX/MWXq8/Fk46XkwebvU
iQHlwIqXyiKWWr8AWM+NdLN7xkgzgJfYQdPLQ2IvKdeda4TGcp4RdqCkitr97Wov4NGuhwjqXAMY
wnfL9xHTbxUBjQAJ9gott/xDz2EabmGld27RjVh2CD82OeakGPO2OtqQHPi3q94OCKk3PW1fqlO1
WSw7zn0+tAX8u8qp2Ra4qh8rEU5mQwIHfXRYH8o2O9ybmGSOj/f4BUwQZvhwktY1TWOTgcTHS4/H
Pc36+RXsK38suujb8uKH2OsReROSbEEESsOTYf0VXWANYdimrEi72fRLanV/s9FCp7IgypiW48Ak
oCc1KJQxcNKZyqrdZZR7yxCx+YSlSxddoLtXlrH+/j+Bk/e4xXCq2AjMRjpCavtO/xgc0cA/UgGD
L/9NGx1OF8DaLFriMSIx0eEWWLDB4MNAtrT/uOAcM6LZUGIiniL0dZXHni4xV92pON7KnCiwngPo
XQ1wVXtb/ko2VwuNZE7hpbvKRSuCrbhLDx7bs6kZ/LnIyZ6myqVWtQ4CeSd4yJ4iL3F7q6T8w+83
866O/ruX397tDx1VyihUrzXEdLZmtzFpbAXL6RZUcknK5F2J83AQpIrt3sdoBkffEws8X5L7+1oW
tuz7dfuxFpSE/Ut6hZTY8x2Ayjw3Jrjz7CXrcicJfaML3zWwH3JaQb4EcQ858lGAMbtsagtY4S/o
/Dn+vqA7Wvft4KIZG1l4tFBOHghfMC5l2OkoGAqIovSSZl8GmlQbiU3laK/cVj0lZrH6XeodLwBS
GR4a3AAdSYHJabG8cxhVPopKVv6I1DPN7BjJN8NL3UZFX36+kvKz5pT0eCUGstOGtxjEzY8S8/1Y
sqGAY17D6O+t6eQb0QCVTgYngGQPyVnoSGDFAoUjQKJ15PhAI5HQwLHtrMDOTuBu/X0L7gRUt/LZ
9/044iodxcaQ0KnbrkdbMFNb/iPsBlsk6ZO+/dSct4U8453uzRuB03vY8mMNqDsI9F8VgVwBo33u
NgIxLGXbIvH3hbrK0hrnfiYja0eozKPQwLpjbtcY8wNXKz2OuTa5U3yodt0p1kzVA45PR0bHeBVo
YlY+lZRFq3MnMwI8ExwveM+R2kQ+/VZ2l1VVGFxapBVPHRx376Wg2oimURlQC7tuEwGCSUFCqjLb
Q/YeWjpUELkhaWkL5lUEfAYLb4B0DIZPfZLdlK5+X+gXBJKGbystEbcDfc8o4knxYOSmdKzcyENa
1V2yuncyJMgw4vmCC2YA9XBa3ukMpQ6vJZK6LSr02so4/cXgzQe2oIY7huYzh19dN8aqfLka5tLL
ck+5AesDoEUdnX4YwJkefJXpAmdg86M34xG8AyoZPdVEqBkgMwMvqcOkjW4vddfNZ4BZTgYDyMg1
sph9KlZt+wCwkkhy6p05WPI2NEVXMvPNYKcma8vWzRCNo6TIQdto5o75tqa6tTDZf6cn/fYjJt5+
pJVKLfMDC64QSOJmvRsb32y2ESagja1Oqs/kryeSZF+a+sJT+73A2yf9VvZU26pa73QBsqFwQAeU
X19RXv3zoaz1PVxDoh4x3faaHYvHy258VyPgwVPB8t8WTNs86Lj9iolpBc9KDi4RfAVawv5UYOrr
SfmePXndmfvSV/LDJUHF7neZ4h1Tg9FdzObjusFP/G6g+GFOpSgCZ+rII40C7pB9Bdpu5wJYOm3/
GGvkgyfhl/r4XBPOoLUF2EsTBVZ0ybXQQXXXbuKl9u07bYnIBEPz0a8moPNSm5h39aJoSejLGYL6
K/A8Se/prpU4iYOZIyC4YPyTgz5cydiSJ85ZnAOZHwHEI0WKCwE+J5ifW+snR92gZoKKK69skquJ
Dja7I/0x2o7HS0oqzn4TF0e373T1suw3ShtIit7phRxLpbgolQJ8AtKQdo0q7iUm4CtCoNuiJXMP
RD40UJcrCcB39YAyc0bR/QoqdfiDi3Pkc4fw9mPE2x1IRhB7pg0+BlYXHXxxhyghgKW7HGIb58+/
aA/ohQUEYER3C0/tHffmVvbE/LV6HglJDtndS/I1rE0hsCoiH9o/H/rn6PQI0i6rq6dqJD5qTsGC
8cVweB6F337CxAq1mD4qa3YWhWWcpJcO0wPSVnEwXE57i9sexWO5hBQw72BEDgsdE2BnQ5oamb3b
HW/RQHQN6gKpnYszsFHDZgvTu28aKzn0S8LurA9tGuB7gYbjnZ8+774PqKK80EAQuGuc8FkGrqQn
toQ/HZKX0AriFXznZukxv6NTN0In5lXkwizXMwgFaJcTrASigxp01fwpn7WtuBL3CkjtgcCQbcCh
mS2BBcwdVtQbYE90Nu8kohnrdns1Y+xLP9MzDF74TrWNXX0dgCT8XTwEtD/m58hU3OhP8hydYmcp
j3RPozHgBU41lEsFNMtPAuIeU5vXpqzwcNL8EdDamMRRBLNNkTprYgzRshnWxAscHWB5qQUz/5w7
i77UPOuARx0lF/Q2ohUY85S3O9Bd6jS/cPiIykpDKz5kT7rHuyLYhdZsUkEAIc1/4cLeypy+ZahN
FJwCmbWnnQBXyCa8lAcZk/QZEEQR/lF9r61zyv/nScNbwZPjBkB4ZPRhjXT3MT10Jquw/VE2IjK0
uqtZGH+yjbNw7rY+Vczf39I70ScS0bDhOvJlaCKdDqJgVJlBkID21n/i1+VJZeJEu9IxATQsafUd
o4GkN8wGIPsQDk7jzyjrBsCLDEhFgmkONWnuzehMNB0hz7+4rjs240bWRH+4MYmBVw5Z6D7OdtlW
/wxt1kMu2uKeotqw5d/5BVq9O/E1S+r/u77JxRGKahCvAmQWVojqToGXMTQZBJi0DXcXstYXs9tL
q5xoLMcLbEIQZUAN7+4Hf04ClJEGF52wpgE0UYGm69ZdKibdiS5v1jmlFy6yTlEvPdYJNqHGQskM
HBVUPuWb2Dxoxwawkr8r6XxMTQGCCZu8wIg/bNI0vmlSeYxFIyrgYSs2t3vvzeytITUq3FVDnOGj
fn5gdzPfeMkeMB/nE/cYrstX4KY6v3/J/IjxJWggBZgdOqZYQeXWLCVdaVRlnaL7eMVdHP3IAwZZ
/HNRiGrKwHDpnORjwcGYjxFBJLImWD3DCEU/563Ii3FNer0H9fy4D73e7lxQTFDhtfDkDwAtL5ki
5irdRBUTaZN7AzBbHxoMaRcbPvUKbceOsKk34w7jzD28u4X9nCkwE2eozJMEJBtag24XpyGAavms
KqgkACDgAgCgkXz3gKmgyvW69UjfEFguVXznATPEIh2F5w2ROl6XyTH6Si36dX9F8smN9/r2Uf0U
XYz7rXkkwDCD15gUd4qLFvR43tn9LRYNSajGsYhZvl3tkAdaWJcdtGePCnBnBgyXQn+EL5M42rbw
6rO6qjaGu4QEMocGmAie6JBScte8zFroqvPaQ/C4z70r1NeWTgVJ/pZeBUuFotwFjk1MqmdubbVo
GX4b0BCsuIv++sy9mXzORMlUsAQFvIrPuTSWstJO6PXcqMBCEU9lYTZ2b2HiclV50T55puASW9C5
O9IB0Y0CPErwwKmVJx57HGqBmoFrnqpP+qvmMTjmhvoHIyJ4IVBEMse1KBBuq9sYJFuQfUffb2RP
NKCK66FqK8gGWvlXdq699CBt0I2mY9lGSUcqVaR84p8XxLI/dnKrgU2koqcEiocc6OSagfIKqd8S
YrmNCtQbwdM248awuL+NOYBRgPCbxbrzfKVo1WEdpQBkQsuBOnmaQuEa9VpXlKyKY7fraFfsiiec
7QppKbiyCcar2pX2uLBQFuveLpRJBaa1wIvICU1dDD+8pEIKukJaItJCge5PvkFqe4s5NRP8R5+/
S5sH/khA/ZQ2MSPJpW8AglShjjKsMguAXmeGd6TtunW9SlzjCWBfVmddMCYnOfVDZJaLmWV2U2br
ZeMMjCAeI16T2F+NiyKSs0uJRC9g31m+R3Wrbb0K0OfoQuw67onwJ3YXj3d+iRCWIMuLA0b1Fzzc
+LAfOZguRZGhgzGjw1EB3vwRmCbFWo3R75e5+TPKpOvcGczE9dG6vWQ/5k1SrHccbiSGTpFuRq/Q
rfC85DM+TTKw5O2LCHMFvZs4w6F6kW31pJK38guJLquw0N3uYC5pqTD0XRGcbDpKkFg8UCjA/jut
iKZ82uSyBNVu1wwpYDjCZSeJDIIjdI7wrr8azNyKn/Tn/7wDDwv/IVmfmK4xMcYgYJKVfbZL9xcb
7YfWIbd78BJhrIJdqua929YVUZYisjsHjoBURPcwxtbRxDI58DTjukYElzMY/EAbjhJ4/iZZLZKb
i/ksZowm2wt3R8fgCrr9gATAvuSHaiWRqqZFKJRU3g7r4GHYRXDxODdwM0hrl4KSuWkEi8S/0qbO
rFaArink+JKmXoiph9IL7WiLWNMOnNFRnHoxvr7j0EEiUIox94SSLAbRb9enc6N2BbckuzqjOexS
TCt/1tZg+8/hK2cvAv2zP266nTqgFLBIEFOg9+xWXHCJU/GatiXYciwBg5+I4aMn/qD4LHj3yiWM
mHleWkF/OzoH8biiKUScygNjdZODsgY6aksrQNxaMgWb1IZ7AurT9Q/mGqj4CIq0ben4VlKT5D37
ShZ16M6p/vyIWZ9VrfZZq8Iu9gFyj5HFo6lslWPiCYgaskirPffYA07kYi68CHd0l/kVYMjkdZag
njy0GMGp0mSEXA3VttU1w5jZq3iAj3kQdpUZP/MuqA/YUAvmFTHlllek2iz22i19xMTbC/0iF+IW
J3CxBU+w/QSdyqJ1/cooGKBUl3Ua+Kgy52fePgbvzfq8sAns2Zto3M9N+IYd/nGBB0krC2OE/NgD
248jPEQYqekPekJq1OuRmcyRBH0Wbf8hflafeXJdibuWGuaT5GRmtqgLdy4APD2kqdFuj6b46aBh
puZN1mcDyt0PzbkB9wmIo7zqwKEYfJB3zWJQfudNvpE3MdJ4NXP9WkAet9KPg8Vvo7VUmOlzidEq
wY2deJ0cFLrUPyvdcbhQCwPJBmDwgLgxbWMdh7hTpBadZwD/koHcIgDvCo6W9SGYyJrZ7TGwpLUG
WBEkeHQSr2MXnr6VrUCg6/abwcodELFaJ9GrTjkmv37XiTuBM77p36/TJhejzEZNzSp8nXqsQ0vY
iGh56ShI2At7sPOdb/Hm1+8i73kJNyKZjfihhrJSqGVzhUjt9BJZows821eRhntPoGzE3ydZSGQv
siVU/X8XvbjayQ1URqNuKhGi2y/tcXzp9u9wwxzwwKwPmdPTZAnn7E5Ai+0FSxlD5sKM32yo7n9I
+64duXWm2ycSoBxuFTtMp8kzN8IEWzlnPf2/OAd7u5stNM/2BwO24QFcIlksklWr1hII5lBOMNbA
Dh8BEY9DM/09OZVzQN/9y2AHDwLyNGuICULyh5Gg/+kApzY82idR9sehhvI7HW01ww/CWu2QoHdS
AEhAJuT84BzuehHQccV9HUzB1Q6Raew5s/G6HkDjwnoLHQkcrbo5bgUHDMN73R4Kc9W+TliU/nn2
fPNU2v4udBgB6rpsC7A3UeTRBdKVi9TKpWckcRABcoPvTZ6RRprt+hP9E3h8/eq8BFyc6/BOOQIm
4HQrdf/fs6AwDow76GJJNyjuj5fGpSTm6kwBzh09UO8cmMw+R9VWahdHf25Kx9ueeJ3MhzV0/4JM
nNDCoER/aU1T1TyMgx61oBq7HSKWlamZ/dtr4RHeFPW78DQNPWhgVeLuZmujfE8rVhf/ws1R1SBz
Q26OQNrR1AhyP+Zi0ENkvX7NkO4I8SqLN/79hOYghzFaMneUI+pAA4B0EIRW4Gihro5RmgRdVPvo
XLBkq38YZFDymhME2p6jbbuW3AwJpfzeALU+CqNHY214XY4+N9WEhm8DANDtz1kKA+efQzfMqIWf
5DVnZFZ+p3sqqimBk+z8FXIL4VbaRA9MIMjCtefCIHW1DIapKosY44/A/gu+OPSandqVBlPjsw9W
jNL7Zgzxqk6j4O78Z8ZVKq7PQ+ZLfQKLg9VC0NIEU8Imdo/o1EWhRPQS+7a9paB+YY86XMNuGPSs
gr3Wbu+ku7m3DDNBzT0/yBb/UYD9FeqM9h5LHCKtA1/7i9B+8QHUhsrDulCb4ucDml0juvAx1f0K
Ni84VH3N5KFADeau/zpqXCYNBCsSLvAsoik4orgrei3BjWqyBLt+Qenk/hM7Gc37eBCFiKbHDXo2
jh2E7Vi1yOsIgqABYBWeuUBXIWZR8Uow0LU6aG0NJxbfCXNn5Hy9xejPjxxw5bmgTTBzRMqnASpn
p/+uPgLroFRF6wrS/viNSrHIOhcq4tDVVoPjC+RDe9DzwCxKj8Gut6RnCXsZTbvZ4yphNvtdv9RQ
+0IeCV1QaMQiLTuXwTMY1JGTiqa2xB2oy8AqrK8T66V4LdaJy4pdy8YIigQ0dGjFpgFNo+R3ctRi
njnkQ+eVYZGbQraeHdSTVszQdPVGIEM7s0a5cZhqwawaGFrlqJtgw5nhIbWjyFQPb/I2jxnb9rrM
SJmjnAgdL5UgoKiLN29tl0AoQM1CS9Hyg4yRdXuzXJenKFvq5aqpQgygYgdbw6ZzPsdt4qEv4JVg
xzl3PDCzQVdnDmWO8lBB7sBhRYbWvnbO9KFte5A5AXYmg9gjeGi9+unE3JNXlVTKJpVcRfZJH4QC
NvVTtgptUgubrPAO4jxSBrqCFhSdo4f7Fe/mHuvydBXxiW0ZFMek/gXhDyoCD+gka6YatoUv4zv5
cP2diKJj545IX2+KNXM5r16TlD3KU5Wo45OSLKe84wAsGnBVITxoFfjbkfMi9Jitle50K/du+9HV
tYWyS7lsO0xGxlWwC84xV4/Nz3vF4/8/+g+Wx0cu7+iSgkID5T8p5JVCwegR4Tai1/3KdmAFAZot
A8FR7fQf0foj3HRbdEndHt715eRnfH/sUj5k5JIUyzFaVQj3hEoUIP27+rN2BICG8tR8OrH60qXF
mINagKCCsgruQ61kPwPDmkeI5eR2Ztw1zkFYT9bh/tWHagDpq9H24noXPf1SzekNDAhm4HrhNgL7
pvH4xMylkjBwcVfE+CG1TPBEQBYptAAmV8RCkeRyDRpyNLpGqxn3UtlUTmjlLgaUAKs7HkQ187Hj
WQFqafeiuwV9YmAGQCKQ8qxQRgmomfga5exeX5VH3AotRz2gSMEzbiuLYzyzRH5+9gSOeGhiZCMs
VU4vW7h8m7nBGM31jYzMI65EANYTwrcfpOCZjUTP5MbXVMS/rxF6m3hieBrAHepavwOz54zyR2ju
B7MA44O2FhlX7GXruCAoiEnozqbTt9DVyqpuxCpOGzGze8kq8YCzBA8efD944NVQzJBzYN4JCdu5
gdZim9mbdV0IInMA6DUAmCIaxWiOoy6PQiEp0MSr7poP/T7IAHyPkOGYvjQXzdsf0mxK77UTPPLA
qpVfkWv0jGVYOvWgtgltdOJURFP0cqlLMUBesosaK0N+3i0PaOx1lR3/3aICVYI+STT+4ky/sEg5
lyZOndHksPjz6gfF6HA0gAVtQcNWs6oP101hRE34bHjUyy4rRxXECyFU2D31FNqdE9tcCrLxh8nT
vhmRcWF/gi1LAJYXmWzMKHXCzVmT8jWUIXHCYTwQV8lM+PKIFjt1N78xjC0ERTxVAR+GKZTxaHjH
GKlVGYDzGI8l48A7M+gCwVgIQZ6P2Iw9bF2GPRLWqbB3YY86bhJfzmdJzADZATD6JHuEWdxFjwLS
U3ZnmK0jncjBU5rFXfRbeWRYJyH+lnXq0BmDoVLnHNY7qyAPiP1n7/Iovus2/1B811b4i2Fw4RRH
RhSMN+CbAuCCVmUQObGaObGACvcOwO9ho3qKczgeUA8oVxBU81Jzg1bgDqmIv2hkJJLHZ7apDTLX
tSa2BmwXp95EPcDyD4nXO787zWSVRJdW9dwUtaoQuRfTISwbMKfnd+GhXXE77sQq+i6FOQwIIrY8
Moxo+aWstForAuxcESszmGxa0Mqglg+ml3W9egvd4tXYiY/h/bSNcZlJPpOJ4bzXPGY/M/rnA6go
UGdzNxo8+QBgYqeTCmyS7o0QeeK/Ab4yayd0AX0HPlXYgBLX1aAtFHrjwTCfQdjvMFyLjJb2ZSSY
NZQUQCKANNtlxE3qqJojvgZ4BZcXxF1k1Lp9iMAbEC4DeRXZHcgEeY+11ksvRdAI/jFMbaKcg/hV
M8Iwul/mNY/DnQdsinBYYQNH5V+oW5Bp/2OQZmDpgyaGuDwMvgebpjJ/5aaIdZ+Bo5xsHvkOMDcx
5nYpBJ9bJHHk7FKhjFXWKQIsxne81f3yH9Mt9w6anb3Eqldeg7KowVG7NFXRf6m0ZDbdcA3U7ya3
M88AFgqDS9BaDSmNlfgi398e4c9z/tp70DEFPjzUSulSvoI6YatqcGXjQd1oW+kFbBBWYx7Rg4i5
5d3SeoErWynu4/yKt4U3Vplw8cYA10V6A/lSoHSoYy40xpTvdAxc9ZAEsOLvELjqfXTk7NRB9+ma
BeNcPMPPDVKL2sU6eO9RGSFtmEjLDubLm2g2D9OqYKsoko+/mt6zwVHXoabClbX2YatweN9R0ReX
mDwK0aDdfCF8TaT4c/SPX+V94LR4qSeoS/P/vRQIwCpuhQBcQUQDWENqp45+KEADZ8bt1PO97Pfs
ttvPGfdTzQGu/CE4lp4c4Fpx27WuO/JgVVHIkoL5EwgKOm2Va7MvJFINxGgBShsn2w3eCIdWzBwC
bOjc55Hzxp5lEX5cA2OIYbCqoAgEvt4rzJdUJWPT53gKaKI1bquNcM9ZkaOuQeI5n7p1v8kgaDC+
Cd8s0aulTQwUqW6AV5PnUQIjt6yzeDHWBaE/mcgFfHRjaM0FqxTbWG4tfyU/AJK0CWVcpzrmK5r4
EeVnAEMb4FcBoBTzTfmZjPdVNM0CXtG2BvpK+9B4keaYouSUO9/REZYJMTLzOrxwjwISGhlR0Ngi
N0k/unR1bHU/hVnpAeR9qau9SobtPzTubE1r3NzcZrIZXrVw3EHBAayFEAYl+vJUnCxmgU8MDhdS
3mvuCS8POopx8uamvPLvUMq1eZvf4oXHCJSL3owbK/BkYJUD/IiKGtOMqn7WjiT/M78C5y59xsjk
7aNN+6Ku21N5rwam8IsJm1m4OKK9CZhJTVRIJwp1ukP9d9CmUkMWcWfsB7DqvySrchXt6k36JFgN
VL3WwdF3/F9Gt0o+mcH5CrSArXRunoocUhM2vEHM926xR+8NuBnzTxyCADI2q7BgXayuw6UEPRBc
6/CCJuxj1MVqGoR5zHqpwTOaw71cxO8NLlfSXtwYLu55hddIOJRi4IQ32hopmcZCYoYVQH4Kr5e7
CZ8BmJIBmCqPHDg16WrP6y2X4D/n0b1aWcghuJLX41PAVbTqAMkKQeaeeDkCNgcVDWXNgwtW3v2F
zwFnD5wsoSPDt9BC4fI0+wM/6o0VPNdfqiOgu+Kgeii7/NKcfBWDh1vYTAy65oXz+NIoteSRYoAS
mxhtvyY0CWrmvKrvIpxYjQtW3v20Ymzo69B1YY8ma+xKkQgFwt5zudYh7Z6dOFNAgvPuxUDBsN0J
u9Nti9db6tIgFaSnrIBeaQqD2oP00qJlAsTHjzlbJuT68nhph7rYjPzcxt0EO/G6Bgz4rke/hAvS
hUd4kVOsJxfVKt3Jf15/fuSyMosLr5RL+1TECtTAlxuykIPjIysv71s3fsscRKztCDkrct3Q4MX8
Olrvf49H8SBCOC369LHErJzrQn7s8luo86ng81jyW3xL8Nw5yCyDgxsdUdBOA+lq/Nm8ls+cF+8f
wt1gxR6L+2PhQnBpnTozDGVSlISsxLRRHd/TU9MA0khANyVpi9e/kjfupK+YmSniSFQYQbsoLgN4
9yMhaVDRjMvGiRNbhBH1Pbdb0Gwc6hdhXzrZuviucK9nlWevgzXYbHHPEnBOoUhJX/MmQ6w4JTPI
ZXN81aCjlDnbFpdq2ZpBU0noJ3wXXAhPCKfmVJj1JmekQZcm+uwLUEO8vP8YQyWNyYwv4FYAmVfO
LnPaT3Q1eCko14sv/7E5Di/1O7ORZuHcgF0UpSUgk5GEpQK2osldnXNYYNRm36GRBq2hd+hsBuuH
CvyrqyyxmCfj9T2ETPYfk1SYlIJ5HhIfQ+Wtfi2sgs5Wj30LpL1gcW8qKAfijbjnjvyKyedLvJV2
K1DZ4BdpSUWH7uUki0o5hVLrI/vgjXfiE3CEsQ32mBWOIw/JZRARPNTesH3+z1ET4/1jldrBs96P
UxxwDbpS89Dst/Fv9P+iWcQUvm8bWsgrkJn9Y4narXmuNkkkY3wZYLn79jVHDptzCjTdQSS29Zg8
oyQO3ppPaiVr3S81oYc9yMvtFTzPKue1hyLA2n/g3Y9mxVQyWTgYLgZIxQVZHaO+12BQ+gJTQLab
eUsczO61eQxmprjeQs0bvId4fqFPAdfIq4I+8IeoRFdYuCm129fGE99wfdjpBwUoK8bKLXmmhh5J
XFQJVoGuZUHXrDLmLGjBOhjcSw+9DVB5exe/Qm33XpadDuqB7QeolVhXCJZdymOiXJWSIIFd4Stx
wufcjqC5LILUWwOkzRL38juSrrxH2uT/ZsRAs4MBhLDSGdQbN1TFTp9SDWfsprwTvhtIYyIE8U+A
lwW/7rjd/JGCAVpicX0sXdKAc8SyonsQdRYaZZvH1cCD5BoudBjd0KoAp9vzR0gpfVWuse5WTAnb
hTot3Aj4OTRoQ98a5K2XUYdLlV4eKmicdh9651S9M27Amyl56SYCZTlqWSDAAbe29MaY4aXQfm6X
Wlshr2NBrYndzeBpB+4ex9uu6Kx21zqt1b6xBEAX3vAYKOETAVQbuEwapy3VwqDxXdRaxtckm8ZL
+CDcZ7uESPSN1gC+UA5lLH5b2LxmMsa6cBUmbPxoxgCnDLpRqTnm47AZ6gqmGw3sPfzGzwFjm53p
CF6ylf6Q7qTSzA7MZ8bSvQGkZAClI62OtgkqHklFXiXKjCluQdWJPLLpPwTrt3BnsEVoSCylY+2Z
KZm6IMSDbgT+jBGWQKkg4bdXPpNfxW46gCt9cmVXOSYu/x68hWwU1aIj/Rnl1bpOg1R0ZJSkTQpZ
TohKaPt89fbkW8WWvZaLMenMHPXKEPq5TaFIiElFd5QAKTcr2kFGyZLuicq0dpfusr+g3Cf688ji
ogSOdkdkKS43qViPwBSLcYuSPiiqIYy8UszRHreDAGJSvOKV9w76ISBYPo1Hhu8u3YfOTVOvjXI0
0hyiFi1uJcqX6OQFslAJkR4/oDvPOEHq3QuAIvOdnBkMFw5wRF8i4YHkF17u1LYRxHAQRwGmpw2u
DP5OcBsQLeCkO6L8rmzkVXqKvdvD/QEsU44Mm+icglwtcBs0Js8QxkToI9hsH0kRuEDPcombXwCR
S9w/HdJCMjqZiyrIRt3jB3ehOWylI7vNg2zOWx9C+VmVAII1pPgQ5ZBaz8k2Dc1MtcTW1qFXA6Tm
6gN6tZXJPeZP0jpkMY8tRKyLaaBWvRjrxBgKMg0uhHlBdPDajFa/im3jXrhvndDUkHK2bs/9NW5e
BzwR4AKgHUCUDjrvSy+P9DKBhFYKV9vkdzuct/0xPkJI4xE+DuovE2z8bvfN2acYz72/sC1gj0HE
CMT0ukIdR4Oa82I8Za1V1ZByT1ZoI/gdQRgyu6tX+SrXraP4oJNsK1jwVtP9bes/JX96sUmV5Oci
hz5bKlJn2hQEU9jifZWbocVv1I2Kra5OENAlhNLJWtkN7j7evB2hEgce4gcIkNvpVvEqNwfXIpjF
mSRBC8Bc4BP+fBMd0kt+qGtJbVC4OrxyTrCRwB1anNIXtNaBryF+AXutc0p4UzlW28AG3B4db7en
Zelu8sO3SOTb0EhPb8akLnMpM6BdBg4oeSOBHDkkbGs98ixgCjpKpoi7322bSxmNC5vUvptSv69V
HTY/A1AC340v/HE68q+V/QYaFMAgEXHtcCNvMesrJpPowuFyYZzaAYMhxYaR9yShQfpcCsefrMTj
INg0QFZFMCNw+OrMjNLixiO8lv/MM7XbA7BY+GUCs9xqhnaaYhabJEHFt/m6qx7lA5TSbHWnIQMv
MqvNiwH33DYV5NsJN95JwnxLB8GdUUnHxffzXgXiU7WFDX/kD4YleTKYIpKXB4i0mn9B14G4c/4J
1N7v87YeVB+fIO4kAS7WOvezObqc9bP1cjd7LT1tI4E24ravLc87xKkgfKlCppt+8Y+9PDVBj3kH
fRtcq0Fc7cz+VQI3ioa8TrmNIVKAlz8IRX3r744YCGOhBAHTBDF4GW+FPB3iiB9/siuCXa0mhL5P
zPr2K38uzV+oQDxOJojmrfRZZ9Yul843aIKh6QCCTQYASpfG1b6uk2qGcYlwCxkmyraH7AN6AZZy
wuleg9eot4q3GurdRDR9zZj6pQPu3Dzl8kMVRZk6krGDguRrfE12MbqGSyuASgKEi5IPIlKfHb5v
m10MqhoEIQgvCAEzUjkJLZIGEPijEFKDY/3UI1OpHXLQipbrZDWA5kdCiVxJEOHQRY2mmtgBR0j4
JDNJSq4DDZgNwCQL1QQJBJp0DbdrChHISpRSRUS0V5d/GCFcVcDjVNtIAPEeXgOr+wQN2u3x/xxk
lwfdpV0qugpNlOiTitXVzEd9k97Nx8aZD717ApcU/q2DLEaHf9ZAgm8+Kg7uHC+NxwHqqDi1067i
Z8EC0h5nYHFXYJ8OL0zSDfIFt76Q8ku9KOqulMgXHkIvfAQfH+T6dPBd4Qu2JSCB4ELY6KZ4DzGT
EMR0PevU+6lC0V+AlA4u+hAyISR9lztDTqauHEQAH7XDQX0D8N6rbVBsmDXQUFa7LRUTJfZ1YX3h
Emr+ho4c7yY256aITyz44IK/yijc/fkWyl/TIAAoUsC3oP6MtD4gHL/eDUgT+N8Ik4hNuP3iT9Ws
CfGmsubYCYoFWPfFJ9Dt3oXaV3Gq4BNQGM7QCSRClF1df9Z29qmY0vcESpTyxedI5xDq8OBDAaxl
eJPuv9CH7Rbr1BrsxGY1HP9skBuLZFCOLM/YWAmPrxJ30T06m99BTpZsfPsrNyNPPBQoYr4MqFdP
Lp68rG20cEm5nBPKSbOwKYyeLIvufXbwwVX4gBryfAJy6m1GZ2l8QspGu9MO/l4ji8RiZb4O3kAG
SCDaQ71eQ2qDctFZMJKuGkJQhXF3cjvZ0pS8oh/oKebSd8HHxKdoT2mZ5YDrBCvM4mVGKDVI6KKu
yUrS8VWpAjlb1itfMhPB6yF5C1Iv0VJnAE4QTYH8uR2yrg8K2CQleh7FWoRKqgQhdxOXiwQZbEj3
imjX2YQozTiNFm0Q9gykcfGLp5ZzzKrZKEqMK1WDbSV6Yl+uyvLX7YEs4KMwkjMr1JEXt3qdtgOs
RIRYdUIfQpHcV/54aGTdEvy6R2K+tmUiD1krj+jLY4EerlMJlx9ApuEMReOXSDEXGby2TaZXFQ09
4xx9cVK54rvKrNuCsXJLZ9z5eCknVTKhH3of481Dr+2fo/GljZ57Zl7xOvVFRkWkpwz0L6IuSI0q
CzOh6BK8k7rke+b170ycHFA2m1IT3PXyV48XZdQBo9RJ0UYWAfbOQJqeVw30CNQwBu/dd6kLuwjd
cXKbMxRJGR+nU3m5XFPbKPAx5cNsVtF21j3QohkKatc8FLBZYMdlPwZaFRFBg/gk5cei0TZ+QKYi
1yezzNFLyhVrOc8ZUIbF6INb6z9mKEceZWEAVApm4v6lLQ/djMuz7Oqpbk1oZZwtLW6c23uHNTDK
c6dW8Kuwh0U+m61Wh86VPglW0Y4Vw2dZhiifDUK1lIWGzKD2lCh7ANrNMmbBuxbnD1UjPOsEkk2k
PFbWkjISGqDkfTBqN8nLEO+DKbYb/2OOPAUV7EZlkUgv7kV08eiQLQCvFU1KlJZdp/oEJx8prl7p
3tBAZX43dYL7Fwulo2yDNjDwGmvUQiXtJM5FAjtKM1mzvA5nwem4xLltZTGQnVmhVinT5VqL0ccB
SvTyLm+m1A1a7k1rgccTxe5UBDErP8WySJ1CheSL/VjmgBx0vlt0b5UCDDyPC08XbMQ4Wd8e32LU
OBsfdetDz3SsdhWs9dWaE57ieqMM4WmuB7uAyqukR95te6zRUQ6ZZ3MfRzXspc3oZpp0LNXGlPXU
idp4PxZiythly974r5fQUVFvxVTTInhJLwDBOT7Wze9K+x65+9vDWj5x/8wjTVwCDGUUlznstIb4
3iQgTanjnNtCDfxOzDI0bYyj6uRgX7X4MgOkQux/c23JIjVgjVa8PKCaCLFKIKOtOVfU7RLo2S6F
jIDGymcsLiOa5bDvgAwGR9OlIUNUM9GYsIxhucsqd0xOQom8bf0S+qvbM7vooGeWqBNg4DQjn0dY
MsTnlsc8ujmyCHltdolugqbib/yF9JQSjhO0c1JRReaGtI16so4VLEWCnUHYsJ3FnZoOjMrz4mKd
maJCS1wnJV+CFMACduFBF4e3WJmsfFDXtWIwRrV41pyZomJKE3M5hMIwiXKAOo6homm++5R1phrZ
dRkSF6QzO1Q0iWXI6/40D+WgiJrtHC8VMSztHL5RpY8t5HLa46xbSmvfdhLWVFJRJdHCsStqTGUl
yWYrGoWZ1qDChV7LkCuskLKAIyajRPMxabMmf710/iorSghzwpoSj79S1Ix4MTjoY7Bus+jVzzP0
kjfd7xh6SYmBHiodOiJxY8eVb0OU90VGKub26Ik9+oF69j00OUzPaXk5dGjZypFCEoCr1mVQcYWq
oxQup9qp4YC96i9mHISDCugAAfOVJcqjuCJVpDGvYZNHjzOEsx25mOy5BJW2KDMS9Qv4F5k/N0a5
VdpzBbBL6HDJqq3Ub3nVkqO7IbML7Qn0NCkK/BHrFrOQsL20SS0y3mktJO5Jg5iwyaND1mIiS7uN
HxLJVDtbLnYBv0piB7Urv91N+koYNmF7r0VOrW6jgJUHWNrBZ1NAl2g4bpJCKcXnNErwPiTNtyom
Xjn6jGogiaa0KyEFBD4PaDSCoYUKf0IZFFJUwEysdd6o5m+CPp9ue+vS0XFuggp7RiAhAQ+8sCXH
jdnI2waH/8wdheTZ5z/+N1OUk6pGq2utgI1RN4IZZqeGq9xS2ypcbjUFY+aWF+jPzFE+2jahn6UQ
+LYQiCweHAQcEJoy4zm0bIRI9EB8GS0F1ICS0dCjhsOuSxp0S8ahlQX+tpRyxhItnbkqKIL+MUON
pY7Swq9mUg/Md2P9qHLNa5Pvi7R1VQguhyD3YZxPi9enc4vUbpslOefjFha7fLTCYmX8wuCk/VSa
m4iz5snq+tz9C+dARwYQmP+vOfsyire4h7Yd6X3kAwDc0LPLaYOTtntDeGwlFhn+4r46M0Z+fpYP
KdMgD5DYxKOolJxxiOCNnAX+f8sv3T4QTKF3ZOG5ME5VjRTJcwcOe9Z7aXmOz76B2ttBPqejUWPA
qmoa/vso34cJDmRH5nCClY4/1KYuHxrt7fY8M+1SG77UtFAbGtit58SEkiDfnwpQyIluCZUvLs3M
UkWhV7YF3Axum17cLmcjprZLnvVcnE+wXHZOykMDQB29nvWiWV5aopuEixN0ycmd6GxpuWHmCy4g
JcWZt5sWaj5S273eHsgCWBCnEeQi/jFCXewHo241YwRqQDAOkAluxRfD8GruLpP3fQRpmxdD9Jp2
rxdfLYuWYzEYnJmmrvpclchcj3SPJQGu0Sm8OUePXAgYW81bKqQAOU1hRIOl+wxSB8CBAx6pXUEk
lDKP+WAmEInycep3rWFqkeuXAGRIECZuV3rhMKZ3Kdt8ZpE+XXtdTJsph8Ve81rRUYvjlMym30Pv
L2xNCa+NpjT5lIUDX/RPMPwC3E5ad+nHhiQYqMcrMGvwz3lUOxEP5EvQrxijW/TQMzPUBhxbIxnU
ArVnnftqO7PS7hDCTd2vLA782+D3rrUHUN3xsSOG70E1mkqhMU5HYuLqXnH2CdROHKUwTeOQlL+r
zOZDxU3k+0kej3XHOLqWp9SARqsMYverhFdc65BQG1HTK7i7Zjwl/i4P1rfnc3k6/zVB01IHXV4V
XQcTVY6auVbaQ/o3uUGomfwzCrpNPhN8yAWTUSjoUKyTwg6mbchktFj0eigcgGUG5Oi6TO1sPhDS
iNNhJU3CN/zdE2p9VWulE/vzLlckb1BPOUR08JYoGAfiYlA5M02dhxCVzeaox0soFZ7LMTSNtDeH
qFt3/ps0vDfVzNgDiyHlzB5xm7MgXYWCEg89mVBj9qR59MSBd8pCNDOjPwSV6pG6RJQK9m1XYQ2T
2nnZ2I8ST8yKBvfM+Z99WoVmK01uIb0LfeYMYslIKiw+TiELA1pa1JhQVaYWtQvlzGhnzGwkQhdY
HJ+EudxFQunpOqBcwlMkoEt+MH4lE2qVPiSVTYN7QT+uqTcQp1YH9/YMLG4WCCzwAB9AIIduoJLH
aOpiRUcHeTV6qdjdjyGrpEZix1Vs+dcECGov17Yv8cSfQ5gAvGRQ9ngOxomny640/k0QOzNEn/Sd
omXGCAyur/pW5EPEqA3NMplXechKOy+GsTNT1Hkv6mkR8WQV+3bVqyd9eGkF1jG7/Kw+M0K5Sq62
Mz+1GI+WBciPSuYA4FGCbgC/teLcaTVHJAmFhlWtYxqmdn/ug9Q/FEhLMg8JQD8wZzS5y6se8Kd6
NCd1JVX7Svubk+FstFQI0Psi0WMORnPR1jjZ9ANPa3rG1WVx3X7UHpETBUqeMiLlaTbqZN3yRF+N
EVgZJtXRBMm6vasWXf7MDBVXKlGd9FiFGShDmF35WRdg3SMMDbHr+yPD2OLZfWaMOruh9a4V9QRj
1ZSbU7ovQQA3BR9NMTOiJcsQiaZnQVoNhBqvThiK8mM8eCDVMzUU+iJGoZS1RuSsODOjlIj/SQxH
4NH0kwXZQ8hPblY1D7fXaNkMGDvBDo76KI1oBX1ymKEpGuyWElQLpAmVgYdRFP7K4f5YoQJFnpR1
gLIEGABbZSUY4eNURV6cG4zEw+JBBmbDfwZDhYou0tKg0w3EWGRS5tCT/dxRolWLB3oV2DMrH8Ca
OypA6LU/yF0Bc0GxD0Uw8fVQ3GUhW1hjovYq0l+hoY6Yugy5XrsG8gNIvDn7iFIdXIN8gvRUlQ2S
I6Vz93jbN5bfxDiq0NQHPUIwilz6oNxxYTsMPsg+WkeBKF7ntCEgTsW+LDZGa0N9ugOWIBhZYyYT
d3VW/rH7gzY68/08mKupTzDmWUAzM5AK/si6gCzeKs9MUKfk1HNtmgowAT1jm8MoSm2lItCKsZWM
iTUB7Qtl9YAlYMUaGbURtBxaTmkPl1E4bT2W3fNcp97tVVv0yrORUZtAUaOu4RssmlHs6iwHuOZR
g3feNrJ4Uz0zQrk+2Cx0bpowDiT1TZlbN4iCtSiZDRZMHaGCvpm51W2TrKmjNkI68FneiTCZ+z5y
6ukGsi/vt00shvazUVEHlir5qMLqiLkVUL55vcv9wuvUXQTZjr8xJIFlXJQUCc2VlxsrVsPBlyUO
HC/acBSyOLDEHL2NI2QidPnltq3FUxg0Mv/Yopaqrpq0VQ34Q6ZskTUYhdqWWltCVwfodG6bWvaK
P6aoJWpSoGDyEqYEqbuTgsmK5fsxA/8C3wWffZ2u0czuDKUvMqZz2eX/2KXWTeYTyMImmE4RMb4D
P58aPAXjwCjwLEbis4mkbhgSGpB8iYxOl+02vS/lCKA1aDoqblkbThC6tydz2Rn/DIp8zlkQnLu+
M4QMg0oDp0eBrC89qXmXVRZylGWHCvJCOvR6xWNYIoA2I3n6VRGKcslDV8SsqEui6nVg/2dMIAC9
HFOuc5kf6bBlhE/RsAYXp5SAsrCz5gHCecnDbPwe+cdCbhmxY4EvApnJf9cO3baXhkdOTdU5g+Go
AfVm/LvxjcDVR95scSGpEs7Lyoe+n0yjhyhLhH623nfFHoKKEiQVeu1+lKvjlPGsivdtlwKZ7uVn
5a0mN32KNW7jp7bfKvqpLcJNnD6r6ntSq4xtsrw9QRsmQGcO4rNU1JGEqYSWL868OuXBm2j1BbrX
pQYCUesx/5iAvTJCRkRYdC4NDWyagAQOnhqXAxwTXxSjGkEbiUtTC52mfWukX5XKePMuZ57P7JDv
ONssXDfFceNjaFq1LvN1FoGx6iutV1l/mgRPEHHWftfdU5WeJtm3b2/UxUU8s03FBVmvxFYlZ7pU
rVIVUHSo7KCm3+luF9h8N/yPU0rFBWg8CbHQwlyQ/aqivVxaFaSgFcagFk/bs0FRUaExYjUtJVjp
k3mtKN230ImM2/pt30Ah93LNUj42yjyCiahCBxviGoccL3dMK/f2+iyeDqAuAGU1D0kPkfJB3ejF
Ns4ClD7GYsfJ0k7N+Ge11u5vm1m+LZ/ZoXywDcuk8yXEGGl4QXFQkJwYYlsCeAgDh69tDupKvhl2
PGNXL/v+mV3K/8SJa5puht0aILW6rzb+LJl4PNp+DiHCBCSxxkeTh19lDCamCl0TXXOnaYBb3x7/
4nKefQbll5I/59LQkliWdptSLrcNYHLZiD4ebmaYWrzSnJminDMzlHLA6wtSBdm3AsepYzzuSrcZ
XsDWuPqfhkUTridN4ucSeVMGtRuEkQVbxmTxMuPquRhEIJGlQrEY3X86tYiyPKqxNsBJq8mTm1/A
PpVFZke8rbRPNd8wdvfiSXBmjVoro9OSVhuxVvzwLtZPar8VjefBD4Hy3ealO7UdYw+yDFIrljQ+
JxcFGV4emwGkobidUItmXewzyVFUR2Klgxbj158R0k06ShgCayyiSwIVBXNCpmGO28fbnrEMvjmz
QV0q/AYAqnzEoPiUPxnRgJ7BtOjNIhPB/JCO+2qID3zbfNXSAAy4PD81/rzmSEWrjg5RLYRWXafx
/5F2XTuW40ryiwRIlChKrzLHlHddZl6ErupueW+pr99QYe+UDkt7iO2LeWhgDlAhkslkkpkZ4ZeZ
HrjFgGQXRLpzJ7EDRXJkbHvAf41L7A0KQNhKoxofmqjzhYIkRlYZN2ENRaXzMyLDEQIMkLokVcJg
VnhTPOhB6desdaAHIYHZ3itseSVF9hXsicLBYRolytYwHGb+GMzZaXOv70B5Aaa16V41pSLmm1Er
CABA+QAiAFBGnuKFI5uC1IAtZambMe6U/VWOHO8UPU3gkSsONmqQFXSLFLLOu00jXgEvv6+imjC2
laxcOs04q/fKNO5HWQfMptNeIQhnYxblFAc7pnICV10x7yoz8FJ2KA0Z5cymy/7sMcUEWrj0ng6F
JYk9lSNMo4geaO3HKKhQESMZfjzIDqJNK1xBCbMWTGRQi2KBqu/RmeGYrerkYSLxaDIUYebyMAJF
wHLnVOIrG4n/GNWchazXa9NtongZRKUggf9W5xuNqAVD1w4KKjQ8ncdXPHFLsDbr7a2d+UkKmlRd
cg5tsBIZYCJFO9uicAKyXWFzVdmQ5ikDZFc46TV94HfmU3tD7oId+G5fQZ6DEOMY/kGIcd53bG3q
Fa54zpImLRLt80lkPlrgi0ZhbHJHwste83hyfx5rs1lyDSZ4bvB4pQPCsqWF03agYB9CDQjkhY55
l1/k++rSnh3o9GY/6l3opZAvDsCrcv4TtvbD+gvI6X5ASlOPTQPmM0+7PrnkHG8kT1bjmdrP80Cb
aaw1krDzwNNYkDEEEkku4ZJ73nu6ekkpKkf0Q2PuarC41LLHi+8CrTgX16jCJrSsISSDghlunfJ6
RtD5qCbOFDp4io9euh/Bw2W3NLTH3s/AD2W5Vl1mTMLmJHMaqwNIriCWGO2CJ/MueWk95sdgqOT7
EAt6n3iWZ7jNkT7UnvIPOoaPe5CDwrortz3gEAdhOOhUD/pbs1PvlctYFrVvuXaGBk4w+0Ac3RAZ
dzOTz2mSoxeQTTdBPLlcemxtOSgGka2l/YFqEF46tbCmyLtM5Tg8isChHDVs+T6QNiJsXj7WKMI6
N2iERusxUNDnqoJjnWXXkHo1ol96j8R+puxsza/VH7O6H+0d5aovse5ln4gvSmt8YaWzQOnUnAE/
01EC2oZ7FfVfNCurA0lUVGKnF9HQ7Y0qdSvcMpVkPKLQ6G/SW+uPWE7Z1TltINOJ8kh8hFbejwp4
nFGkmBeyxOPmBXMNI94RulzR8xRWjSt5Y+3a9moen03FRHfza5v8UMsDrY/1/HB+irdChDWqcFdQ
qglV5UuTrFErF+nMLsfsj6JlLy1Xfp1HklmscPQ0g1oWhYXxMX5HtR98eOyCP/8VhHgtSPqsL1iI
wZB0dklM3ECfd3NWeOdhZEsl0jXOlh3RflwmzdgpuJEj3OmtY0NuB+qP2q9Euyw1TzXz43lcyQyK
gX4YTYOmRoAN6WuDvNmg3VPych5j27f+61fEaJhaSVvlFVYpHlGyOtR47lBeLWu8bCh5T6zH1ooP
5xG3feUXouBjuJ02mREAsamvAxWBNnhCZJHWJgZqG0HHCAb0bwVJRWu1aOJdDKOPbkp7xPOIbZT9
x/mRbM6d9ikmhDIvKs6digqgMVuYNEhtelxxuHodZNwjiu7V5m2IbN1/hyfMXB7OPE2WDvu0fmiM
2yDdpfwqsd7y4H4yG0kEt2l8q8EJrpipcZKqCxkCH2aU3x+btHWiVFKSt+mNViCCq03DYUTKGyDB
WPto+nbV2Mb927pFoYfE7GSLJbhbMywSkqqAKlHkb6Nkxe/mdz496uRS6SS5pc25IwvNGwPDyren
eda1vMoChEvQs6d8vNBAHlLL6Mm3w94VimAOhUEqBVWUKLG9jm6bw3xA9uqYX1dg6UgcJG4hUebp
x8JVrvOdmjtQGfWJZP02dIAQGK6+QbCSrjcUo0mxBYaPWx1x9zNq+n69PhEKTpvaG1y6Z1Cm5y9Q
o3f1i5mC8M+QfMNm9eH6GwQjwtvolLch5qEHnZWXjy59mC7bPegE3+uP6F730wrMV7Xmn9+N20Hx
auyCRWUF4WZbAxeMmZYCFe/psjuQX8EvUKYgt6TuiFO/I0t6C05znfl/QSJ8OveLxa/ilMAw0tSO
gU8fr+0cgXhwNaKcOgEyd6yH/jJ4IDfB7ITv5we+uWlX4xYO9sRsK2ouyokJ2NLwSgNlE8VvZUkg
CcrnRWg1Opai6wEl3DiYmvckuKSZmyaDM9eSG/Lysd8izq/BfB79KxhC2wCkeMskhrmbRey3jpuM
rUWOqv+ZIxWXKxXvtrKK2U1ntEJd4uAVKkQMm2jgQO2rX0pgeFl6CCA3yq0nE++Gcbs7v2KbPEur
LfIZ96/wwiq3lX55P+Vu7TKG2zF7xT9ok2U3tIVs4pv63rnqg3JV7LsfRuJm98oV35//ColX/KRj
XH1EB5Y8eCzYTa1hr4zarjRcKDH9zbm1mlrBI5XgvR6ixW7qpnACs3bV/nffG39zFK9QBJ+TNcVS
pgAUNfloNb/tvTr6oKnP09pJpPrjW0+W6+UTPA1VpiZni5dVhtbhDL3Mdyrz4qH3+taL8PBGqx3r
ntEBKvFxsiUTXAzpaxXSEBhm1+/x4DBlv1FKLVkw2V4Q3Akq00uo4ALDJs44v475MZ/3Fmr9oD+5
m03JS41kv4vFaJQ3cT8sC5dbvtL7MYSfCmzB5DiTweX25aRIrF52TH/+vjL7yoLNxw0WLzuifJtc
QOG2uuoubT9z4ut2lzit7j7w3Y9sP1yMDoVq8/lttxkLf5nqp29Y4aP5IEAuEyNW0s4PGcNToMS9
LOb33YdSYoO7H7yDIi/P0CtUNwhCK6t87qMjsy+7+jnKfKZLhiIDEiIeOil1mS+USxV4z6ZfxnSD
zs1s9Pq/KqMBH8O/QxK8iDmMeTShWdhVyw/0miMyzZBrLWUNvNtrYzFkCEFLjL6z03OAJ7qqZeZC
NYQS19xKUYx0PL/627vrC0HYwVyNyGyZsL5ZSxwe1zhdSjdgxtVQKk4WUq8dmeRIpdvu6gtT2NHW
kq6rF/K6uKhfUsJwxcsKyHzaWX5gbWXggA1zQkG1mvK3uDdytBajy97MmAKO8VjR30k/tx/9hH6q
xrCmK3Wcqn+MLsoe0FxpgMsK7EMOKgHiQz63qFyt0ElW9531B2WFwXPPVf4O6UqobdWT4YV6FAde
M9XkGJEq+7AqO71mQzhcM87DI/rfQITZdddtF9NF4MaYvNrW44/B4lCWSm16mFlr/I7UOoHeRprj
QUihfqJPj2rF8n1a00d9UuyDURJwOCrxXWnHimQVt18gYCX/aygipQwPZoZ6AEwpSC4UVPhPs5Mn
vUv11xpyiMrVXP5AwsweZKTZ2wfAF67wtF7wSCOoHFueHWfwoChOkJlu+ndn9heKEA4pLCtAq4Rt
UIPajPZuMOyi4Pf5jbA9hToY21RIJCysOad7LaxtIy04QPrkMZz36vhjpvsUkR6aMvJ4p7TvzVLG
9jen2wpVCBSMRb25mYAatD/j+jnWElDgXSrDUU8fUyp799hcrhWa4E8yFlPwXANNUd5i/cNAi9XM
/P9yIkWXMpVJGNgASar7oL8l9s2klk5fXvDIa/EcX5TuiERLJct7b3p/3V54DEEBAmqx0wWsIjvL
5g60WKwJ9vM0uXkc3fRjeNMw/pO1+d+cais4YeVAy8ianoC/JtTejNrhSuww3THSq0k6o1vl62g5
/ndkwrKZzWhbioKR2Qk5mkriRNahst8UBOIau0wj9AEbPjbe+YXcCoXwarWInoIiWv0UglsFBjVI
A5Vi4bnjU+40bbbjReqOZQ8uoGIfhcmB5y2ay9WX87Bby2gtOtyoIgSRk1i3WEDDCPJ2kIwPWpyq
7H6gSepYVYtbnn2tIjN6Hm5rS6zhhJghiBhV1AlwqXo/Zq3fWj+STuYmt07ZNYhgmqyx7LkcABKW
vyFhEafekIFWAYwK5SUJTEkYpC3+UAy40N+DjK6pLWoCAlyczWM12eAYMdPIyYKfo+WgaNnTA9AP
PfUovGuhKIZGYZt3TqC9/8WEglB7QQc3gPjqmSlGlVglGsgZ+QU/68bzSye7lW/O5wpDWLQ6p3qT
LjwZaUTQH7MfQ/TPJQjV30j/y5BRSG2aiAVKSRQyGCbqWk8di6WnZUhH7PRCx8tNBFqh94mWkovH
VqiH1+j/gIgneDqCcldZqAPrsn2OCrorUGb+NyvzBSEc1mY1K0WvYBxtFfsRnqRq3rnm8Os8yub+
tVWiQUUORIii8dl6Z8dxgrUZtOcudYmZwASQgAVxNBsyialvGsIKTHDCeIyZSZkCzB4eA/NOs9D5
Tt/RqepRdoy6v+jSgxe2UVoOmRCI4pwaQtAXFQu0RSyAVPuQNU4yUb9IJRto+WZx965Rlt298rug
RqUlbbGBSvsmQD2CyfYpuUsyCcyWe1/D6Kcw/TjN3FgYLcK5OGSdsW8H1Fbq1q5KidODt7mYblVN
xoq2tZfWqMLOtdMgtMd+QSVvdv+HdBfEfjpvgLL5E70flF1aogGi7ya8mdlI7lQWeZsK8DppD+ex
Noez9NQa1sJZoAonc8GyvBsMcEiMsARVsy5Gg7414NI9D7M5JOQ3Pt0PuA0FmKorE671gKG4r6F6
y77rK+OPHpZ7lNzuz2Nt7F9wl5LFxhELQhv61C6aJDZq1BGjac063BKoLI3DjR7LCOuWdRaM/ARF
2LgFN0rwH7Tod2kO1dw5jeyI2DBvAEDyTAVJOIGqzukwuMljngYAoGnr5WhenDUD1KVPcwMtxkD5
iNrcaa1AktnZ8EfgtSU2qsFA4qSKZFh2EJl62HToKWPw4GrgTKZxz6rISYqr7qqistqmDcM4wVu+
Z+UreIhaEBRFoC5t2IFqIGnLQ5Yf5zaVjOvz8fXbeq0GJpyBRWSaWRsBSEPLhXGkxO3Mfdr6qf3M
xh2pCzT0HKZkT+fe6XoLAamsDHxjq62HKlKcIEijY0XwBZxfZ6igItYhLQ7nbX+rfOoERPDw+dJQ
PC/rlyrcDybUtiS2E0/tVWvjFYIlKKiKnEgbH0uEX5JN/n+Ao7EXNGqEouL9dDFRbTHzkfRoKcBl
mqLHUrF2WfxSGI+tUjoBO0I/yoHk5Pkxb24UVGn+B1XwLUqVkVFlA5pp+p0WegVxEaju1Hoflk6V
I4cs49HfXsgvQMFm0VZX5MqMYTbtNZpZ7MmtJ0kwtTmVKLQCGaYJLdtvBVfcYEEVViPMVY27m8mO
Jk+tOQTtNR0KajbaWMG136MDCukwaswmuL5KGSHC1ji1RXaeggjTRDh0upy52XElHWf0EiDUDkKC
fsWbqPx5fvW2vPUaRLAZJUNN2Dzwpfw1dKf0NSN7FSJdzB0bybmw1VWnraEEQ+lUELUFGcZjTj6K
+qfqPqYvUfU4dXsbTeFj5WfpdZS96+p+7g9j5qJqNI49IiNv2/J56+8Q7KeLLdWCBiJ8HihCKv25
ULmHNweU0k+SrbG5glDSWPSfUSQrXmVS5IpQSU8wYp2C3H3HieJW5e78Cm7V4KIU5QtFCIkiu4oy
IwNKQnNPa72Jv1vqxaBeRvU+oJcDg/wSuYrTa425U/9G0z/B/N7KajiXWRMd/PorBGvllaqOXY8m
YT32GQoIx9Lta+p0EQOFMt4tO8nrwubcQtMXVANQeEFPzenuMC0WZAoD3jzblZe1FEkdRn7Sjspe
D/WtWAP6snTRl12UbQWoLKmjtIowwRTikbU/edRBmsxNIQOdOsjsQFF8hH59nzjZn+bAd/FV8vIb
euq35Cb2tD0Os5cMSvfqQUbouj0H/36YWAWNd526n0Z8WG09pkHk6PMx1SV3li0HgQZQqCarbLmN
Ces66yPPskJHQ3jzXKvwEQkYMi7o7GtE1hCyNc9rKMEXxRzylbOO4XStryJZkYIi4PxekSEILiiv
u2xMZyCU0EFptdpJZSmkzZNjPQjBuyTTlMfGAIg4OYIFIzL8Mf8ZqYcEQtPKRdBeaTIKpy0rgCbB
p9CzaeHV5nQnQGI+54m2WIGxUy2/RoeBDOIzbSnubgL2gUWUACGx2BUZGBFuDgmsAOKtF+2u3du2
137E+xfu9Tuo/3qBG4B3w8mZg4JoX1b/vuWy1/CCZShlTjO+DDEGvagKP43ImBkX8Sw59zdxEOtD
6kGzdNj76VRa5ogKrhjD5NNtbHpG8m6Wt5Q8nrfCzQVboQgOWyXKuPC3wmGDCc9UDmaIMnJZD91W
rTVCMvBFMCgOUQjlnY5lJFnPhhJvhraV3yjqvkFzpfUchM/97Oi0vEztuxz4hrVDd4gt22lb8ARy
Mhbe8XCFAhvtKXzGzTDSSo7ixUWhZ/Qmds+iFzp9kOJJqZ1o9lDSY2FT6LdERsa1sc2X5yMLpex4
y9eosCNahvsnFDlRAqoqv6yq9sKWylixtjAWonSo4eGuiwvb6fj6dGg7bpt4b6uGytE43UE05/68
oWycqYQsL3oIHfASagvjUEfNTJsBYs00skBR6s8grGisP33stxCmjq3debgN6z+BE1yXGYGzIF60
oZURnFuKda0rE/p3ENPT6XAe6vNoEhwKRCsRXJo69JHx9HE6fRHo3JvARvX9eFGi62J0wdLiUEh9
ef1FuR8StNeU/juK/Bz6MLgQ7IWkYOh95F56pbuqw9Bpcf6LtuZ69UHiWarYmTHOBj5o7lHq/Zuz
yIPLjkDtMoTXVcP/4kKMCTBQA4CeUmiBCdtzCCna5grgaYvsN5R6DQ+j/mhfo4OdOm9j7pTMSbl7
fpSfupTf5/0LVvA9pBnwPAmOF/c590FoEYJ8dg9JJSc4Gnfx1Xywd8Nl5kyO7dv/IHWZOz/t48/2
AD473Ql37fsNGNK6HXcD//yHbUWxmA8GvglcXXVohZ8aRNjFIMsO8GHBD2VXXYVe9wH6SssLrkJf
A+HS0krm5se/oFg6gSWnsEGYKdq8sACHLcQr9cGxXs4PbKuE9QRBWGhdHelQMyBMH4OnH9DDeFPe
JK/tj9gNHinegJ3w0XitEE6iBsG7iPzU+fNffoKw6HmV0jALoQ4NkVYHtFzv2pXhlT/u8uuPt+qa
7seXwMVKK57lUI9fyiirt0qUTqZAiCFtEobI82AKlMP1dJv/sVw0n5gH6/jxWu7R6RUUjvKP8Wg9
2nt2z51f54e/dfE8gV/83uqRa2pQPGTEGD69vbVccz+8a96EetrwHiKLFdSYdRcUjTL2mo1THhJf
aKhCKQhOI9HD2VCpqvI5Bb904LfVjpIYr+OZO5kekjRqd62EFyipUBPXQmXkP3HkT7JEwOYZrDMD
eTQCrQkkYk8HzitWmQziL+7c4XKtd06qGg6cMppz9rp+LO1bq3VCELPnxc1s3VSy++/WgYIyWgPj
pzr614Q9rUxQszJ64I/00kq8MDkWdoj34OfzCyyDEfbwaKITu1WxvgG6a+e6vEIb+IfSRA9aJ9OS
2FI3JbplWCZocRhK74UhReDO1uhiS+Asdzsv2gf3lp8dpyfrSdvrh+FyelCuiz+P9Beijh2Okl0L
7efJbV9ku2rbY64+RRh2k7SggFAwuyk0gL0Bd2BcTZNd7tbonXQntHA6w17dzRfseH6+t+44S8yj
oXoMzEB4vDi1q4mjbUgzEkxCB5kyNu0VYrsdRFTHKUczR8xv8cD6E02rPmllhDZbcReexg3YFW7i
31IZoD/S65pjW5EQ7T2/h+Dh/OC2tq0JQUTQTZkqLlNizMWpDWINzCqJOJ+csCpZuJu0MINiWR7W
/nm05a+Jx/EaTQi5krBueT0BLeu6Y4H+2q7VfW4NbhqDiCJ6O4+2OXcYGkoBVdCGiNmmlkG6qx/L
Di4n9lCqdDWpmeQGtfXQD11o8MSiAurzBfXUNsKk5FAIrTq3LLkD1SlnhtSp3Vh+GpSXQ1FcBCNk
KYz4wBrDmdveLTVo3Da6Syi9OD9csuUYUPgIun24ILAMCkcvGfJQH/qmA4GI5VdT5xp2cJnzbD8F
00HLyK4osh0bH7XSdHNV32c9P4Ic3KktKAHQ5AoyfW4EDcgetEx98E9S/EyR1KJ9BSrc7JrH1ggm
hwwJViYJ0zZ3GCgrEB/r1MAJIuyw1CCREqr4cq1+ZeOVZjuke6sgfxnd0cqZiktTlYpqL/5CtMU1
5jKbq2PSDGijqi0wwzZ1YmSnC11xw9HPdWWnlreTfa1lmWP3qKjZ9X/xfEjW4MK2i7KATAkHeD8q
P7o2uTCtp1br/AS9kFNQOwZ/P28cm1HBGlHceoVF26lbhgslLwtvQVHxluLh0jQ8MzSdsfZ06JaA
01MHaVbbOZm6h2xLkf0e+SWzf0u+ZjHFc5Mv3IeQP8lCdcLXQP3Ts6erDlU2KfXI5M9B6rPgri5e
VSUHQ9NLnf1WrEcJ/kaJGGF45DPh0A0kbYWtQlOtqSPSY/7JU4NoyIiecUsn5Eihjs12dor6GFkO
d+vKtcYUwlIj1rRqMobObbPHaNhZ8QVXIOOi76AV6ZShxDNtuFrbYrhKI0GnIbsmbCnK1KhgKsrR
8jZzOsV+rBsLep7QQo3/GSpZwnNZL2E9T9CEzdQEWmOG8VJyV4QwmuscDOsB80rzIR1bJ22vDV1y
Km8j4o0b4mVLFaowPpRqGUXaIrZkcQYFLzzJGS8J+uz7XH8c+z/oFwQ7m6x+Ycvd27iy4RqPuhaU
+Ql2kxjJ0JkUNUGQomzpDQHbOiGFYzS+Oh5J5itz5hoK6jZ/0r6E7MOx1g/nTXfjUDv5AsGKIj7q
SmhjpnVWvhZtVR3tjjSSo2TTeFbDFCbXiEclLJcSrngIj2EYuya9b8zYRSZp1xl/UdSLISHth95i
HFyG6AySjuXTjKW0Y9VnZHat+EWL46eutHY8gdVqlcR4lu//Zq5fiFRg10PYpiVDv1SPobawItkh
aEM3lWqAbK8V6nfQ1Iyr0adPXh0ximlYY5mgsFDBlcyplPkfVaaPtuFUMHdfEIJbD4hejWSpg1OT
4oCHURAM75aygyL0JhCyEeX1vPltWoZNoOpjg1sKrvP01NSnGAVki7qcUjiDou/a4LaJ91bm6gX3
zkNtb7YVlmDqQ2FD+GkEFptL9Y531bUdm/f9bO+rAZWaOlEeiRGDRAsvys7UZvwOsui6X9Poos/y
5Laz8vyH5JuW8X2znNU3CTvDHqpxsGN8U5Anz1D+/CdXq5ssSz+C8TlHAjAF//KoBHuaJs5sgM8t
CD+ICQnq89+xEerZ1uozBH9blrRPrKVkFaJug00vNIjJBdMzk+mlb+NQlOZAjYdZYi/S3BYl8lTA
iUPXUvcsTI8lmq2k1eFb4QkG9AUkrLVBhynWe8zrYH2oUb83eYcn0YD9CKPioGdvpg15RlCo6Lzz
8valJcNdT+0X6Ew5WpHeJBx9pbaMMWJzc60+SljsEgn8SY3wUSp1CLsyECe21j5nz0Fr7lDkKlnU
Ta+0ghMWVVGUXmkIJrvnePvuvGnwStTT/I3lYDUXPTDIfgqR56hC8nNKUO5XVy6Uj3YgCncoiq9S
TXKGbE/eF5DgmcrEDAaeQC8vLX4ZdL5j8T1YX2nh9fxDD0aJR9821C804QxpxqiNUWqKDaHruLk6
qt3uFa25sVWJV1r+0HcH8C+QeHSUOXj3aI4S2ih+a/Fqnqle3uUgun6pI49Z6SWY6M6v2FZHPo5G
xKsWQg+IjAlLlgaoXPwsRJ7z6TBB3EtDOUMBIubMKG9SsEMqZrWz6K++/0OL3wQ9s7gJQtDV9sw+
l3zMlo2uv0VY1ZmSOi1ynDftmBROg/oBb6z1yDPiKD2cH/fWkq6hhCWtaJlZiQGodAyP2aCB460/
QsgdrGAyxn7JqMQ2Vt5XE5kWwXuqKddljRd/nRxMJslvbR5oqxGJvauwmqxkAWACJdv3sfGilKj4
pp2vhOD76oibaqhkG839olDEh8RnMfKGhuHEo0y3bmt3wqtDnw+0GngqFR72LHXslZrCjNtwdDOI
OZodc1ubXo3de6xNjyOkJiWeZzFTceeATRGVFRZe0r6pqYyIUppokVfVuf7DbqAb0JZJBtCi9mqd
cC8MZeJd2+v6BUlOo5WgCtBbtUjuMqtmbqjMlt/EI/RPBypLcC0T9m10mon8FsNGVcWTMtdGJWY6
JhSEUNdx+MsG0S9R+70KYakk/cNogigQMoikP5bqIPF+y+n4DRzPvqaJoufl8fl0nJaW6PpYA7zi
yS5O6EM6zJIH/s2pXEEIG58kU6KWMxxsb6Y7lPUf1CzzykjWIr/1FAQS0a+hCLteL7BK2eLIk+xK
j36MUYSi4PuWeGl9YUagUlBfFXTF/YWr0fFmT6C7tlxDTuevqO3cblscimaPu04e7Iqk3zNoyylW
JCkw2vRqKyjBJHtqok3WAFRkmf40cSfhI7LO9i1kuu/Oj2pzjyMno+OcR4m62KKZQisWeVdMpZK5
iFbRqF6A8AAxVZO/Uyv8qzn8QhOilyZMWyNbAotAuzYtpDCTox3FeNWRxBWbbmQ1KsHWIYOosoxj
VDzM91ME0pTqj622F1P0MkAG9/wUbq/W16AEqy+jsibZ0p2ldKBlta9T9t4F420rM/utqMJeDUqw
elLEXUqgTeMOPLa9OgxSJKO7+46NryEZb3o+xm6I/pPLzEwM2cptgqO2A6kz21i6QU+tf0Apkqrl
AKfgb1Aqb5o+lPZo57FTto9Z9UdKD7s5q1+Aotp9FepouKsBWGr7sf7Zd56dvuSqrFdxi4Patlc4
wrZGFrYO1BZMbJ2HLRD68SHwepTiOoZD9z+Va+61t7Ofe+GjcmX65y1n01+usIV9PthDwlm5YEPl
nWbJjhH7mOuyQ3U7OFzhCBfymUKEsuiBk/40fPOC+Ibl04fK57vioQafKA67PRhNJVHwVjbuZGqF
+1o44jJnVQvsc+lnkaccAt+4Hp+N3/m+OPAMIlFu8wf6W1Ti1Dbn9VMd00AZ8LdCKzSbxWUQANgi
17aGhsza46yRDW9ZnW8H6gpFWD2FdLGuLZaTNHva3lLI9eQoEp9bD2IFVVj6Id/XuJvhQLKHp/OW
s7k7VtjCihY5G+JKAXbYGZc8A4haX4H1ZN/E5uE81KYvXUEJqwgeCZCSh4AqlHGvgCiG8ASKaShY
MDNUHNIf5+Fka7f8vnoPm6qg6rMCcJr9Vmn35VI3LXNmstlbfl9h0AyPRngkxew1MY6G+7w7hOzC
+ov2GhSoIfGn6qjnQsrrFKbt9C6yUhWnUHGZKV5TfURSJraNJAUaTSjyYShoxH8CRt0NVW4RRHW0
e9Gs/mIcq8Yb57dZaa/RiO4Pc/VaaE9pUT6eX6fNwGEFLJx6cVvgby6BQ4wHPrt2yxmOpAucEXVR
ZgJxYZP+RbZiPVThCMqpFXPTWkIVFY2vE2E7EDFOwXCv1UutmCohuVvs+tv2/hqgeABFhRpFwxKr
JB1aFPrw58DRiHV+EmUYwuFTQL7ABocxWE6xargZBI7KVS4B2bT21UAEP8Wzjhp9C5C+r8BgpVI3
IJY/Mw3hVykLhrYKbGCQS9c1qvhQ7Crs37qtNU44pq1ODuW8j8u7JHhDjbcRPnU6HiD5C6HHPrmr
omMrS+ZvEY6cgAsbexy7soiXVlgj81N6aZDr0HyhoFWYnAwJtfpKo441SE6bzdAIJNSaQVSCyFIY
8VxXrC1jgBZK/jJF6G5IYm8kxK+o4bStCWXExFVzZXfedrYHu8IVBju1kTWZS9w5o8SHx0jTmqET
WNyfymdwc7gafy6gDFZazzSVvXBJwQW/07eZzkAEhNAlHVC7cF0WN4x+QETKi9lFz/Z14IXNIZA9
j2za8mrMgtdRwjm0wUcNH0D8NrHu6950aFDvNPZ8fnY3j6EVkOBsVKqOTRcBKGLRkeMyaSnFbiF3
OQ8jGc/nTXd1EiUdTaaKLjCTHTj1OL1E+uwoyO5rfS+5p8jW7PP3FViUGsjr1wBLyB+t8ifdDcJj
gHR+rdguH3dqv5taUB7L3qy3A0F0dFP0DZtgZxXcXJnnYcdCxPJdMzohGJPSKUQngbK39NzRm/JA
Mo7/3xwNNfENTLQys8cMDXCZ/cz131XeH89P+/8xFV9fJPjEqkG7JG/Q/T1U92CfGIfbIUO/X3RB
wa/P9L2CXInZ+XYoCaa2iryh3/EFLARuLYRjaGFhKub6rQn1fWcSZ5rMW5Mb6MBhfqWEjpbcdzm/
GKwJGTv1SKP8qKuPehZd2DR4qs330XorWgKaRQIziS4GhkTSSKJ9V2q/26zxwzB16lJTnaFF7mNh
DBlrmVrXZli4GogQFhLTTimnGEg23A3dMUw+apQJGaoXTlyyWtsO9mvOBAfbBNVgB8vdsyYQ4Hxs
g2mvVvdad2vgTqEwpF2ezpvH9ub/AhQ8a9iomWmMsI7KCEA/ZB9aVUOL5uSfh5FaoehEC3TIDsOy
L/JbSHbUFshscidUUfx1TFM373sPTNCjJs0WLFZ2GttQiBJTkHKhjQ1vu8KMVjaq+YiKALiKr9og
3gfGhQmLx/WlT95TPGtNiTsUV1PuNf3gIG0pGfj3CQa+trQqolxSZWKCSTEHvUVSGgF4DdqcFu9b
u1S9NGLiBbXl5ZS7rLxrVOgsFu7cPlDQe2fRrcr//zSKp98hHCcEbf59VOM7om6udnhcGcE/Agpa
o2hugzKJHTBS8d35wW+OHQrbeKtTKYIGwQOMM0nDlOoIx+ybzDiE9VMq46lePvvb8qIM1qIGbtiq
qIU2zC3SoByNOIFZIUcATQcK3RLLQFNORDw7uGrR1yI5ybaGhfJTfZEOx/O9WEukEAaDMjCsid+Y
4IHN+S6cfp+fuu/hMk6QFYawLyfTDlE3b+BCFbmWArOR1l/JRiHsyJjXWTAti5NH7oA3en5TZ6/n
B7F8pLg460EINtfjZcBWFECw4lZhPcikfDO86tr/9xvy6VwJAcyI9dCWbeZO9bU+/SrR0JDfW7ok
pbG9IigywCsLqAFMASXn5hjyDCvSk9Hpwl3aSZZ8e7b+BRApKoKYW1xNAVDxx6ZZ8upR8EiGQGK9
348YzBY02kGQZoHdS6zZChm0hOxltoIh1CGqi16s2Zmr4H9Iu7IlSZHl+itj884VECyBTKMHttwz
a99esOpa2HcIIP5Gj/oO/ZgOrdGdLAolun1tzMasrbrLic3Dw93POeq7FrXZo68K8TsUEps77kVQ
cK+T2Ft4RcwO9Cf6SRIJUFeTmcwipRNzBQOV/QAw8U0qmrUem+kSO+nsDldhAIpYSBnok1is18t0
qEGvCQDdC2UA93gg9NGuL+/x78EBpvPMyCS80gJdKJvRiJKsaHjFu9uEPeDSMdu2Xli52R14Zmri
TnPfkxKuwBT19hpgm1mbWpcHM7s3ziyMX3AWNqMLVysEBgud8pSG6x7Sg8NRKu5rba1ET3m3UESb
c94SEMXw3zhR3xgSmr6uoM5nILDK7zICxhJAvqvgPSjeFP0lzDaXBzc7fWfWpoMD4LBD+I+q1rAu
kx9CsZC0mZ08oPlGFlWYmeanYhL7nc8EbDf22Ph7Ih7jAqG18awrTxGo0bu3y+OZ3d6jNjMybqDL
mz7GMyYOKeV+Y0VMgXqiZNZFhHbtpcBhyczkJqr01Ei7AmYSdaMYQAISOIWlK1WeXZyzwUxuIx5p
Mh3GwVRufgRzxcZ/UX2zVgH6c5IH1cos7bjj7+RWt7snCjhgZFV7MMZentKZlgScZkOhIwsoQsYp
DpGUhKN7LgRWILHlbW+HL9ozIO5rz0z3MVQbHeNOKBaMzg/9L5sTD0IFpgSlAeAtIlSN3cn/eDfH
1zFN3EbVCJEUefj9AdlXxVoz7o0lDvn5PfLXECZHKw2NTlAoTGj0KKgbn8bmIo/i7K1hUFzmGhlz
wJNbg9GQQzEGNtJyJMV5RcZp5G2p/3EctArAHNwS6L+08Z786gPFuO1x8Y3IPabBpfOY3SYeDTor
KJB6Mr1gwMa8vO3mdsC5yckO4CXxBT8FoirrHlmxFY37y79/burOf/9kB/BYKlIm4/dL9bpgnx2B
evuwYulSjnfuLpTxzoEtELN8a48cJCkCrAoeUOxtqQtMVV4zcUPR8p5468tDmttx56YmO04IMsg8
lfAXBUEeh8c2CR5LGtr/nJXxK87uQ4FpjR81sAJKnVRiFuqyGsi0fsUIyFW0kcUHDTNfjfBWNrTG
GIcCeRcIaChgRwuWkM6zWwBYvf81MgnFKx/dOH4AIyEgS5yEtgZEahxLEBm/uzycWUs68FYAeoka
CE+/DkcukNaLJJwfXRnVME9Rv/ZEhy3JVc10xiB2RQA7Mv1C7vRndv5sbfp4COUQiVmL6YpVqvpD
BCFahfDKBMTdhE6bNaQAN3u+q9VLbd9zB/bc9mT30aEheYdauiVn3GrV6oob0sJzYy6aAPUDxZ2I
ZKI+ZTjyAx5k2C9jXwc6ayEezWylBlFtqgrqyhNDKExVXmzLtALFW9cuVITmjhfuQGwYsL4o8Lhf
F5HpsqfzELGSDlkc6oNzu6B7jza/8BIgeEqNAD2QIEy5cdtEMBTEnAjJPEcGvMxnud2Alsso3cub
cnY8fxma8uOWQ94FhQZDRKwh8ytVXnObpUUn4jUH7cuFEz2/N8/MTe4Q5CLzIc0RR2thb0Jf1Ewi
cU17hLiJDgmXMLMaA+2x/akt+NIrYS6oRsYF+BFkXMC+PVk6kkme1IcU7zsknBTjpigCkDuW+yCW
bUV6b8DTc3lu57w+mg8AARLxnhOn4DHdaHulyUavr3aVKTaBD0nBMFvLJXhnGcpE5dM/Z3B6+qgW
k6aCQSPJkRX+9DXRjHJEiTozVaV/vGxt7qwDggn9VaitgU9mEnegO6/sSIvXqtKDMJVqKBwsqYbP
ziCIQNCUpiP4nJ51nYsRScfdKcm9nWnOoMZmBVw+OPab28uj+RkmTXMyAAGjdodAHcSCk60p4pGQ
JHWDaHBjrJsn+UBAf2f2T90xtkAiJr/RTefyo2beZwftNFwNp2c0366NtQ4OEOB6ncvfMze7558z
CX3Kjos8KPA54yL2Xo6q8MNlCzP8Eyr6T/8a8eRAhHlKZGgoNxZx1aN3AOfEVWPra/2YbttnwWbb
4qCZ0MfBKNN95jRLocrchXhuf7JdG7ku0VEG+wpIOZNkT8Ojlwt2jlrF5ZHOMLePI6VQekE9elzf
r147StDLWXeAVOKYPgm4AeMhs7UeVFmat0pSPOLbBuJ9gJUBRYqmEFvM26Xe0Vnfp6MrH7S5oOZD
xeXrRySexEulxhMqitutp4abVKNmVLVuK4MKIfFNNlxFAbgKg/fLw5/z8eeGJyEOqvElHnQw3PuZ
2YbrDBDWpt9cNjK3mDqcq6Qh/4u6wmSKxcKoYk1DKC3oK+6BvmRFtR8qX/BwM60F450Prgmk6CD8
POXuiNtOUVpQ4liSf6VBfhaweiuMkzWT6g2Lm3WoDrda8QzcrsX9DDhxaStnwUJr6exYDUSlaJcF
idc04ykIsiyg+xgEHk1ioT03yn0zrRwIDl6e07kbS//LzjTx2WdiTdFigx2TRTckjJxSKl64J9pM
9s2ifB/CpX69ueCK4hCICnAk6HCe+HSFpwBQ9KAp8EICyRTC03WVIzsY9d4VIfmh71hgybngWbIk
L8kyzXl7dMSPqhhj5nB6QUMPo46qATwMRP0RdVcs/eCd1ddu3/3CvELmAMJZOtqAyTTPCtyC4Mcy
HI9GH4t6E0XPdfgWF8+t+LbEmzFT3wOOQQHZjYruYDxRJk426rJ2wPWPGUVOuWXugKJW50rBSVJd
KrlUhl6S/CgvJSxnEzbndifOtY9jIoggY7NExX3vrWthXVcufbkRHmjlhLVTPSx4mdnVU0FwMQI+
8d/EvWk8QTlmhMrTBMhcda+IJpFexeg+WKJdnDt+9MzSxJ8lapfTcLSE948J+bpCfO1iS1kiHZ/1
Ned2JofB73XS09FO1qBVVlozMzGzLblukH+zy6vSs9S7ywd+YWQ/r5Czp5vXRX/OYTiC8QGZzR/z
GEpT6c1lOzMwSuxKpCIg5wOSOXmazuO1noOaucfVu9IsaS3dubkFgTB6kl78W25Fq/IKbB6dyZ8v
G567is7tTqKaZpSaz2mHXVn/8NkGHHK+4V42IY+/YxrInduYnDgmJiSPBdhgbiKb8gOUw+1+Qze1
7d3md1JnZxYBV55q+6+JtQMAwfqVdM/5F0zOXhLpAhESzC6X5auYiy4YrywNHR2cXrGy2iwMeGlS
J1fvoOrNoPUYsH6rrXJHehMgUg2xUf8IXMXQ2ZKd2OEK+abW5IOpPPkrvgV69i14oO5SYuj/mP0x
YAfHJqD6k9lvQt3XeAAnLq5UN195q01qaZKpu9KxtGqwujmKXe/Jh7QB2DlbRSvtXvuFNzqYqP7+
CZPp77kHuUkV12YbbdH+KmsbusTaPXtQIaQEty4qEF+cOLu0VqRSzMdRFu9t9WkoDHo5txr7vLy0
sz71zMzE08V9WaCpG2bQ3V2zH+CO8PJDLvfQPF8MT+dtgRbUAIAbtECTXRTzuOeBB1s+9AaSFqVO
DZ02r42vWlqHrgGts5CowLsy/mi00NYHdjDU2uaVchAi6grJVe/HC/5wNmbGTvr7R43rcOYQlTr1
PCaWuFQg5dxCGEFILWPYDJDY1p54uabikSzl6cbt8c1/gAuKoJkTkzHtXhUrY8iJjJszpeJ1nGq3
OM+/EoCcmZgMiwSx0A8lggI5I04VWZ20EmNAavzNIGyDbMkfzTqIM3OT3Vq3RiMEI4URQcalYwB0
J0gEQl3tF3brmZnJbu20QupbDxOnxdLar908Em1kRyyht4slJOPskJDEgZdBpGn8JPQ82xg+4tCI
FdgYUg0u1FIzlcb5FYU4yBwgMw9WMEVGXDyZOC2rkgZRKYpv0mdA7BqZOKK4oWcJIM5NIyvQQOuy
vjyLc9vPkMZ6DgB50rdGSZ33WklVLFaRgoSxIsekqxYc5Jz3OjcxuYWFEuy6ZYhhCSHQpsEpicwM
3E6kuL88lDmXcm5ncheEJQi7IDGHAApdDLQ+ZbXD+8wMcqdZkupcMjXx+aWcS3GtwFQsZzZogYtK
Bo7Xqpp9Er5dHtVsSfZ8WBNPWWWxBkpgPB+EdTuYjWzSQ7NRHMOST8UO+oh2YsaW5PDVlp6Cm/vI
uvftpYfaeJamTur8GyYeJK3arhWbcWe2mZNmTsdzt2sNU5V2go+OyPfLY16a3slBKMG6MeQU5kC3
fieM1DugDsX/apdHsaPq4eqyvdkdCoJQpIcknIVprkTqSk6EFqG3Urqc7AvlQP1XvrRpZifxzMrE
YRlGmKRyi7RQmK46ytaCAHVcb9fXqVPQK3+Re3x8MHxbtDN7kwdFVgIm4DGMChyA9FNH0uCJ2OI1
eYQiqc/MwreEh8EW1/KxdBvXO/i3l2d1zmnCVeIlivYicA1NNi4jkDQPBoxXQPEiBl1TqFjakqzf
rP86MzLZmf6gBcLPSfXy0BblxxB8xZeHMZvOg9CNpgOFOrawTfwKj6FT0nvjw0w4lflV5qONGv2q
b6HyXrGTBpa84uALq1i8u2x4dv7O7E6cjCdLPA7Gg19zH5IiqOPqCIyWHmezu+TMymSVhIqljCMv
a5XZUck/lGEvt6kJXSS/yECRlji59nJ5XLOn7cziZMn6vCiNrBj3Rb01oueQHfz6WV26smesgD0U
/QloeQXz/bQcwsRC5I0MK4UnWJFO3KTLzZiemBQuvIhmwK4wcWZqslB+DPElPcOLqAeL+K3ETL4O
D3wlHJSrqjLTjW8NO+NZWijazbiTUXgFeD+U+EeOsq/BalELLfE75CbBQEVRTYI8Nm8DU5FGZV4H
Sr2XV21mN34xNxlkQ7pE72KYK+R9KtxI0VoSbi6bkJaGNNmL6HrraDmmWyv1pgPiprJTdmgTG4yl
SBE6EvtsFLeiO5FeV2ynZld1eKp9u4VjCxZmd+5lifECVoaqKECO0wyzVIuqwDvUzwvbP5ITZKZu
81fFugn3bN+sg5vWTSGUvY73GYo02+C+XlLYmrkEv3zA5JhkHkS91Bgf0Huu17tFYAfGMzOORbBU
sFgc6+S+rUoxTEIVpohvA0QHXinfVN4D9yPev0Vu9JhLdrjxr6Dbvm/N8K5YvS7lSJcGO7kbKc3R
Jmpg5dvU7hRb8WuzSp3QfyHRw+VNtmRpcismej40mYaxKoPFvF2ZbIfkph5uvXDp4hhPxOT+PV/A
KZwT/QREiSpYqmQo3L808UJcPZfslaDqrODFoFKE8JOh1Eohe8qolgChFNU7AdXQJ25JXJ7tht7G
4NBqYnFlCVylzBxTcKnjUIDRV0Jb76R2Gfh1XSQoNoN5mtgV/BtkulGBiRoQ5HZOQj0zii3f0NZp
sfPZQQh2YIca1J1Gjp36pHXXYRaa8gCman8Ve3aUMwfl907cxdztclvneAARc1A2EfV2rQcGY9o7
DE2IKG9bdf/AwO/SNK9yOxbTLB0qQkW8G6qT3ohuH6AcjQ4GKAovecCZnSODQ10Cwx1CAXl6oyAv
k+cCVxEHwAP6UOEB8UZsGajiqUtI/7kZPjc1cbZ5B03XRB5NhXtI4NSBRbrIDKEN4NtaseDZZ40B
RapJwJLKgIp9vUh83oGXkMBYwgwTJJSuCALYRnoSun3eHqOicS+fwJmbeTT0d3sTx9bWQxbiKYrH
k/Ag6mD4le98MNfx1rlsZ2lcE68GTU1S1No4LhV9oyAHpPJbrq4ID1aFTjd0kUpqxiCRAL8H1RIe
S99YKAU5oB5ouVtLAvGqX2xC/jJAYiArT6HkLKmRz8wimtQoRe1KBWPn9PpPM73khm+A3F71rKG4
HzyOBIHbZQu7Y+be/2JnshULiQRKLeqtlRmnPj4k0l24JB0w4yi/mJhsQMKJEZIS89Z4iiWTztJ+
AYJAEAOChgoJVNSMJ1tB5kTzswCTpQTtY5NxmxXBTRYtxAyz4zizMu6PsywRk6ighSKsxPBvpIF4
zBLManYxzixMPH4kBIZccFgo04+idAj4JSVkSy+fmwUjUxEeRc2JjwPSWj36Xxp101EFnnehS39h
rqbKVDQtma7kGInYqqeAyTa0AOzL45grO52vOpkknqoK0GMU9lqwYfBDqO3VIbY6EEs2A7GLMNuP
HWdZ0OExLprAjqDenVlA09sBA/lkJ6687raJl8oF4xJNooIvHzUJ2zMWZY0hYHbT9p7mt+Vw9P1d
Uu9QnJJih7XXlydh1k38tWN+yiqe7cnIE1kWyeOeDLsVCyFyFD5CXtSLF8BfS+s5OcMtM2hdGOMZ
jqOrtip3aXZ3eSRLFibXRl76Bu1FWAAoxstWciMt7Pu59P+XpZl4CS1MODTLMFeJKt7RKIpMyjtq
tsZw1TPBMWLq9mFuNvWNAbjz5dEtGp84j8Dnkko7DwdCvEu9Cg3BVtmeUn4FhbY+MqxO2GWCvGB1
djMi64WrH6WHb8WHuqKarwgBs1J4LC9zQgWwbvQ+9wAJvmo34i9g6wj0O0EAjz5T+ZtKIu2VuoCO
LwMSlX2mVX7XIxfWSpktoidzYULlmYN2bmsyoV1D5bSMQ2ZJ+xqoYt+M98WrfvBu7+Wb6i1fwFDN
MA6g0+tsaBPXTD3QzEkZzLE38Rg+6LfxcfgoDbPY6YNFHFvdPKjX/pKLEy8Pcsr7WuhyAp0UWMXr
1Ok+WWqqB2UTJGYAqpUFY3Ou5GyE38g5pSIXsx62UO+0s6i0ODrbohuqrC6v3Nz9c25nXNgzlxWo
URI3EeykxNhoibILQDPXDUsJoiUzE0fcSkFF0mY0o4oW7bYRsmtLyfu5po7zXaGOTu1sLICS6kM7
GhHWqEmsqqfoLttLdrbLn5TbSDPDBTc8e+edT97EDwNRJbJ4XKQ6e/BfIfv70ti1KTghGisb1RQ+
ip18x9Ccf508/HPLNvHP8JtJFVawTMhbRx9kUpuleH/ZxuLwJi6aDbEkiOPe0A4ETU4vktnswu1I
39xhSPkT3/ZXsQ11FnlFl57bCw5FnTgU3Npa0JewjfJ4mZrSSUE93tRGlQznWUR3gb4QI810VY3t
aZDiA7AQQqhThLs3ANFVNBJ6nosQb/tTmmzjCBpitpzWdhjdDuUh89ZtuyoHWyiPUbxwEmcyDOMH
gH4R4APUp6ftFbwH+U2SoenaQEt5zBI7LaChjVYrSC97UE7dDIEGbRQnXWKelPRxNr/GSV9NT05O
Tn10XenAR8faztdRmkxBl7uOuw00tAXjlOb7qnzKyarSHwzVZIDRCLlDxA9JetXwRlFNsY+v0SVq
Gr7oEPBkdgdaemvOYksv7pAlgQhBmle2gT7KumBmU72Ah8FqmpPPIZ1RrIkcoE65YUrtQoplqPc1
j1GoeaFccIRGAeuAK8nriDtFulHLbS5kTtltMmHlRRst42aTbjgFY/yqYrdxf/AI+Poy0498O83e
/XDng8lSQ1SR5rbBr5LolMlAA7lQgS+KdZ+dIugsDq7YIF7NHkB+J3rrSF9T4yEvrkHzBmmDXTJc
g8ZGl2KbVmu9vKWNm8bELNhe1baRf63le4HdB/qjgbo/38fVLof4XRlv9PwmjVdZ/ep1d6ibZMat
zta5ZurDCtrVGc6PyECqFr7VCogqTh13AUVxQlCTpE9i/ZzrIeiuPUgtOLF2CCBlJ91n0a2Qv5IB
wjkeOC0gRab5mK4BNTVlWwu2Eb7JuWop/rM4HCGDIBSh1aKQIrNonVIX28+K8nuvXIPnljefTWlF
xl70Tkhjsfqexj86MPmAT4uV44TsoH2dGb0VM9dXnFqsNwKwFQ34D1X5lJDOFHO6ovETmobcNHTA
o7t0338PnUZo6ijxoogoC01hv6nqe5UatGNPjiVt9E3lNnbrhGayr81GNMUrcgClrYMddiv6AMou
OMIZ8xpyUYphSJDXhSL614ulTNS8rcZuwWgPiKzVWbGVnSrR9MzHWw3Cndn2DYWjx9opFwY+I6WJ
qsOZ5cnB1PJB0ytcaj+7hIAX2pYmf4SEaYrQ1brRHf1QOPV+WAcb3S7saAX5WlD02Es3wYx/+PIZ
k4suYHXe+B0+Q7bAOAbTnq2t4Iw7N3+6Bwe8adj6PjafjPfLM/89Cvo6/Mk1B5Ei0EPoqJeBUCpI
XwqwghWF2ZKl8Y3fP/F/X8Y3uenEOAWDkor6VWqmR8Uiu8CNMc7SZqvG8Xb1urWWUkozhayvY5vc
cGlAZKOhmNP0AUpcm8wtIXXsIP9ovzaHY7JSrSXqgaVRTqLmhIBv52cbr25sCQB1/ZEI68sLNneL
ns2kIY4x9FkMFgwFkErVeFQ0/4eorrmYbQpwwNbdKypOtpH0r00nm3ocgN6YAmUDZFoXsusRlnn5
U2a08M4n+Bujt2EkcmGMJXkEg9cGxGLcbBPZ8dGzf8Sr3uY3uNVMlFnM2qUmszoXTf/2Vo3M28sf
8m0TGwRN4ujJJQAVoAd+cng6IRgSUfYQRg2VK9PSKuFca/0gDzeXDX1bXxgCPhStFRqo7YCD+zr3
RsKTQoNwExJvoC3XMsgNOUR2Lxv5vsITK5MzKTPCk76GFZCrguObIz4z8wiMv2jB3RArg84silfp
gidcGtvkhGZFl+p+GXWWkF830V2hut0St+U3JzcZ2ORAImMp1GKLgQmRKG6SuEwfDTVC3zTUhDXg
7of8oLdR8im0Ub+QzJzbIoAx6cDeg3ubTl97cYReGcaTDjXBlVgDECY/dNVOJk8La7dkZ4y6z04n
V2TwCg+YRQPBnS31rrbyt/Iz+AH9Pb3Nboqdeog3qlUvdUV+f5uNkytDMA2lHHXkP/lq2de50Rlh
DKGJDY7eRhfNx8pkDlkBo+GM2CVrYajjnfzFpU8MTlaz9cs2rFoY1A7NPkR6eGVY6rX+0rn9KtjS
42JO4lt2YGJw4l0Fdcg6PYDBUnV7O7eYKUvQrrcUN4PCxoJz+169/2rtZ4brbCXbLMkZmJMAorGl
E12xtzwx68GRrfGRxlfaqUZ0FFjNK3bTsF66vGZPIx4E4H9FE+U3RNgg5Xkm87RDdxXaW9m6G1NZ
qrY0yNntSiAJqowwUWVaSdAaqhcGphURV/sJHQ1Lc4R9uS1+eFe6UyEnckyvfLdZEtyd36yQR0L9
Yoz3ploQLeWtr1HYRXXpTblGk73r2ckP+Y5bqlWe2h8Le3U8dt/26pm98edni6kKctIEQd5Zuox2
lgbKmyaxwhWwinYnmi2egAsz+70JYdw+ZxYnEa3eeomWChghffEHs0Sy2gUtJzMjV7OlwaxPg62v
hA3AIuvP3tJfiq2wjxbQ/mPs+m3UIM6WwD6DmZ42AlZJUdOcjM4o2SvSJ20/Lk/r/CDPDExcANrL
OjCTwqE3vYaO79wslciKRHqTtWhVbQsDTS+o51fAwA0K8tAB9NNQ6e6CtV9EFogITFnzTIOXp67o
NjElptRVt1RlyPcJ4dIr43usP67J2edOHAiLaVyK8njFaRvtpXuF+JnmBrfF+qYw6zV9S13e2dGW
bHtL0uzeGuzbf7gN5usnGJPojQhKXyUqZizlm1J8EdprGloGfcyAtrm8OLOLjywLFCZxrr8JM0dM
LcOohv/iKHhlvDj2vbiUUJl1H2CRAOcbQLkqnWzyPtPxRh09Moi9VUDLj+3RVXfgpB2eG9O/U7cN
+PSt0K3cy2Nbsjt5tEVeFROIeWBjh/JGKfgepWpQfw5OELxdtjQ/i3+NcBLxQV9C5Y0PS9R4DMMH
JXQu//7xhEyPKFpd0PeCDgJErpPmE70uAvB7ldiSvrqqkfnwroz+pstWUpYc06Wej7nRnFubuMFU
K3hQJ7A2GI+t7+bNUuPTkoHJhtD0UO2l0YBGb0daCLa+PF1jEPNtukAhghKPim6dKbWHJA+g/mNV
B3qWH/CohNl16ALZYvjWZUOzQfhI2PWnJTo5qHkPiK0ew1JIRGZlQYC0cxwdUv8dujGuLxN0mCaN
nTHjsQszYOKy5kFkQDaoND96Sb2w47+37cJxgPFUgdQwmk2/cadAzqgkLMP3xJ+SKRl2g86i2sz3
R3QqISvSiAvPgbkjZlB0AUEmykAbzSScVEIC6q2y7izfayH+sS9ICqSNk9f2z4n+l7f+X/2P/Op/
Fq/+93/Dn9/yArUUH6TfX//476fiI/vtKnl9+6j/bfyHf/+Lk7+3+siPr+n3v/Tl3+CX/2kcz/jX
L39wsiZshuv2oxpuPuo2aX7+fnzm+Df/vz/87ePnb7kbio8/fn/L26wZf5sf5tnvf/5o8/7H72P3
2r+c//o/fzZ+/x+/ux/Bf/1nlVd5zfOq5v/1H/7033681s0fvxP5b3ixjFpuhozCC9bj99+6j/En
MvkbksxIYADHD1okhcCxZDkY1f/4XdXwI7Rbga5BV41Rf/v332pQLow/kv4mY+9QXaNoQFBBPvL7
/37jl5X6a+V+A93jVR5mTQ2b/8O99dd51MfoTQIpoQHA19izNy0isJ74cejJqi15cqw4IeQYXKkv
dWDguA4YU0FNrukrlbYSmJAFulET/8S6MiRm4PEE/YqhvsqU7KUUuYZtzdHhl6vIbQzCxuB9YsmF
XNnQazTMthavM78FnQbNk1tdkHQnQWMZZOaqbRmn0CWIhNasxUp3egH5kKRuBVsd/HpLs2qFxn3/
s8hZa2etAn5ikJBuNKm0gMF0jSTi7tCERWvSpuBgcZZaM9DV9BoFg27N0uK5UOprHwRuNsimY9vz
AcdJOGQB0NxZeYG41z05WvsEuC0k09ysq55DSQfKOY6g8VT5IG3XswBw0noHvuGXRG0OQU5Fx8/1
z9boekdlYv6uRlK1pqS8TQKkyQfDOMgJw+cHw7OOIReK9NrkcW3XBt11kvcUqUlnCwpLj3I+yshD
0nXXxy3kj2I9CFyqZO0KhFJI/FeEC5YRyJrFqjJ6QC9ZaQ48zd8HRUCTVdRV6wBUpyvK+F4qhMBO
BeQ/B13KHRncMtsKHbWmnGjDHdGkYeuraDhLU6GlptYZG0EDWZWZ6cDGtXnRm0aQ9feAL70bcVjt
Gog7uEZVaVvQwYLzkBuvaEUGnMlHbU2JZZdlID8UeFyegqwSHaFXczx1Om5qPCdOI1VXPWGokuj5
S5ETYzATkhibAchOO6gjHQ3FurEOebshideantAyk+VhZxdxjM7fPCmssgl3YSW9GEEpgCA+tHNE
YabEAX8futTmQiDcDX7UXEHut3qRRGDwQ79M1kFXeju/VFFTSTyIoA2UrcRGe40k9PRCWnGQhL2f
SLaSlHYcg8eib8EGU9T7DmxFpaTtg1zd+lkKejdwgxfPSQkNSKbwdVRJ9yD8iUwFIXGZBoIJQKOZ
+sqaKQqqQVk4oOtO4muPpKUjqkl2Qqm6JSay5Cp2uqEZOHFK/dD0iUpNQ8/FbRJ25S4QPHZXtByq
BC2KH40C+u/C21VVFaERVbJKXkZm1Mor3KGYvUKyaKnQdY0WxlNNfPIWCdh6ApEjvKjb2lHEtnAV
sYtA6VYOwN6A8XsviT3Z1moJDKRRlbqTS7rvpGDnS/FQJEIBBd+o7xSoxLLwEHlEu06aulOwL7T3
Lh6ORto4bVSv8pDkdpYIkl1QmdmiCsijjGeTk2g8vVdyKTfT3K+emsKPrtKiKE0qq8O2i1Fr8VhQ
WWBQ6lcxb/XIbFsmmlxt+itFDfc6krC33EfbrJYLOcKDOnqSvRpCnFGzbqJ2m6AEYUv54K2UUsg9
q6QsMVmbqNvWA+Ig5p1Jkq5bBX4fmInog9gIUjZbor/qWqnvGCvFtR7G0P4eqv5QIR2LrYRA2dWV
AtVbaSzUaVy4DuW6NRsWwbMEcmYFXe9BHBOobZxpXkN2EWTgKyNOwUzKdCeGsIGJ6siNloMWMPJ0
yPIYqAb3aqq7Axh6VlnU+/uwFiInpp6xLT2vALrFl9RjDmDIjRzADwSR6l3lRXCEyrtgqWIOqXdN
OEaB8VmwAfsQ2CUWxi9qpZEDZygGwjEcRL1T19DaHe0ydS9QkJhYAkqKqDxmqqmwtj2xFCW4SM0A
GOjBNsbK9Bg1DMUwoy6PAVWTe0ln1BIkMHX2XqObvVB028rQC6esSLEipJb2XFZ1ZDR6Upg8VtAj
ljatbrYKEF1BojhKRAywDww60isZQOKmUrHETbz6tU5TNGSnThxIJ7DHPg9Duwk4v4vh8f1K3/aF
6EQZGBkM5iitjstoQNFNg/wQdMV6lPUYGPxarf6h6QrqvTo+O9x7fgXb8jHpgVkzUHtXQ7NkLQ5j
fp3GYPsoh0FYFRJceMtUkzTtcxoKp4Y9dkpwCyEsK4mGa6Wtmrd8kBMTPB6qiU5dszeSK39EfHe9
BUUOUN2hu3polXeIgW0i6QeL6GGQeWOqoM6HflwZBtd6QMSTkefA7PEEzGcJMqIWQVnMBr0LHjt9
nmxAGG7cFT59z1OoCzSieu8VUENWSwNtEGqXMjPr5H41qCXbMQllz4gBP9OIwSc2F10j3wrGNrUs
wqMgiKkj9+jE9hoFAj84PMKjEhVoYY8r7yQlDKipGl9e9ypYw0ppN2TNQQ48Dc/0uvPXSROHB7kc
ktiELma6giIY6Oe6kt4UqHe/CkAyP2goe8PFRXqzUqo0REUv1cNDT6R4a2ReeeCgf3tqIrLu0cb4
I9DRRu/XkfYDD7wA/IQBNo3R4eInvaA7dSOra9w28Mex+N8cXdlypLoS/CIi2AWvNPRqt/fx8qKw
Z3yQhFZ29PU3+76eEzG2AamqMrMyUXhsH8B0WUv3umhdXjcS2odhELgoWIcciDLP9aGzyuFzu/23
PEbf0y+q4mV+6qcS+c1jwfLHTmQfcTBs8JSCRBRXwZkhgvbTTENam3blx40xnEvZT099bz34WV53
Y+D/er8SiUsJZP7KJnXHooF/Lbjs9yYpXgyFyz7cDX+oRvyN15gglOy2Kp49/BsK6/bElH0T5Ln6
mWdW3uPD+jJZeNs3iMFA3jCdk+NS8qrPimemJnKVoCV2sB/Pj3MIw6+CfSoaj6fV+k+dqSNsMxBe
0gPP6vsN9NaGLb5FrOFp7EqJfVuNdNJsNe9KgbuWKMV46czdB8sM81bJPT35aSnuoBwomwCT6c6S
PtjzbRlBAjMQ4Hr0d4jY6A8LjCRxmOyDKLWqxg6ZG7ghFqySl4jxExAsiMz2x1EZ+Z5D0dBlJb4h
CAbI9s1naj51yft9aov1TMfcyroYIGcdWNnWIhna41RmsoGT1VM3ErbvB/D7UzawxpalP8VSc+js
FvVHRfG8y0bUrHlRRcPnntaDs+pQ9rDtCM/o1vr7oYVnl0N3WC9pdh+MiN/zI3tD6lwNh/cXZ9SX
Y/DjhVkMD8l+HOdHObTNynL62EaUn/ASswoQKqujSIUNC7dX77vsfVrhJL3x7QDLQPG3cG0OI81J
nwfN5kczFAilMQHeZlYgi4SPP8LT5YpsiQB4axjJJrOF3knWPo793L2TAFmAiTLRQ24hpoBGfkX7
C68KzFTmVeIp3iG+Yax5FrrKILOmnuath/PaEne7rJz3OmJBPc50/dfRIry4ItgnPgVczSQkDFT9
bZMVG9cA17LS7km3XPsSaRZQPuTwp4gRfGgKfKSZtc9k9ae02z5M257yKWHoAaBLyIsd1+k5FsUH
X9f3JbOHPguvC4jdXbKCWEFeAk4mOt1iS1nVTuVhY2aGBoL9QZxds3kHozY3PS0TACOqhnPGy3ME
2XdBF1ovM58P3k/Phc2RPib3wxI0Tv8NJ4KdEezT6A0G+Anrv1RQfE2GQhmIrc65MG9zof4rtnhP
RQ6ZC06rXoprYgH1+SG41/N6SIrxDFKvYZA3eYT5iYCjUkT5zvqoMjR+BgyjfudF5jWWt9azm6bs
znZT2HiWi8sQMHMdFoQbySKtBae2moVEq9TCIh0RV8N90OYcKZL5A2nDz2BA6V0VXLcB/OBt4a7D
r8Tl0bTpu+a9q4YIt5gH9o5abM5dBBdI7yC7yrZHubqKr/JELG80EuarjmEtsBObvCdjkRxny6NH
q7k4amK7RziP7Kd2uQZLdtcN+e1ybEPE2mbpFatMvBLLCoW0Ah3cc70cZJS0z0ot8H0CMLv3nSgb
EU6/CQtco1dCq4G1Ux31U4zKQJaHrSu3phRO70qfJQ9KpdekmJ5WeVsJsCL6JlzaPZon9is4J7A7
C8WP9sN1hZn8yRGcnXl+D7XQb2Vk92Ay6lwzAFwMDv34pRRvq6yLgM13dr0q4v7lGulaSdKPV+1R
SpMQ2Wy6m1XTZ/kvixAZvc2mhFQFHKVLyP2GEHsLkZPLLllMkzPX5pdOA6n9tsX3ZdK+DXF/4TQ1
O8T//gixjWc1yaSJAFgceNTdx6Nov0tRWFaNyyBgjZf2FCHLRdbILVffcLIbLtnc8/1c+Abg49Kg
7Yx3c4dYnXUg+4WoPKhQ99Rx69PjkJn7nCC2Ydv6p7ywCPrU7slk7IW17IPI8T7vx7WiLf/JWOeq
tuXNEpTHQJgz6hurAvCk5x4l+L6Y0TDgPuIXloDGg49AXocqBF+K8G46oGsrnfaHFPsaDRdF8k77
NaxVavJv7ZLxs0+jOhm7Gp4AtZhLgjl8bIzb4Dye/VFqhNUDmuJ0SY7A53d66stjjwJ0kBlO9XIz
55kKc0mX9m12LjivxfYUS/6TpxBYh6roDvlsv2cTVXTKfousg/oAy64W+Nkr7+Jwn2VooQeLu4iW
SZVOBpWNq/UuzMH5uk4+BrgoKQ0RQzUm2ML9nrGJqoJ5ny1pfuSxPa8qeMx0Lr/Hdc6rPhbyVKQL
OlmYUeLJgRXLoIM78iVLXmF6Qqso64t9noyXfhjxcRE4nTgbgdxK4r/gLE8JMjwuUBKIawqmvSlJ
N8ElcMJUHfcvZYdpJqNDWRliv6BhL4/FXOTHrtQQDI6lRCmJcLlC5ZYE6i2LNGnm1CLqhsw1/p5z
wt2fKTV81wdzfwRGYTqAiMpdfJtjokJ/r5FKlTq4MK4YlpNeFFURKjTKKn0Dcy3fyBAN6L/i4DQO
cnhPJdF3Aclc3Q8zqUZyC62eNmfr1EOtmM4sYhWXGEplBGtnrWL2yG3bVi7ipl4Yeo4x0/OdQZ3/
LTeFOMcxFFUe8u1OZfmbI/qmD5Tqh5qof+2CPG6c5/q3V0l+nlOkRpE17eotpgoqZsWgicNiK5YP
KC6dpNubXHcfTgoEziZq+oZBChydePYr4ikEq4OVTm+I2wcCo2FYlO2eqSKoZhaa45CqW1oWys7N
S/kcFpvZU5l0jVfe/3TMBgcX5OsOsXILragM7DNeDWBfWVpAk5ztQth3QYE/uaAK9Uxe0knADDlP
2dMiTPI8JoT3dR+s6jjOK8YoMFN4M9AlQqA6PSazs48YwIs7o0Po7MqRXFboSXZy6+SuKxAiuAks
wrt1QAdijK8DZttG+37bS5LzU8GD8HWGQ+g9lTEFcEK6exHzelMRjJeoGM6CtgXDj1Tzh5vxGsYV
JkxpaMLTFmYvXLqDzYv/Mli77YsWeVNo53Gz6jVdLpOOH+KeoGDPy5o2IxECT3AbMTE7v/ykxNkD
Whhd6ShkR9JH4nliHjJBdQ8xmbuG0hYNDN3wYbZkPSxmjP452kPRGAmU/zxLFYSwmsLuy6yDfFnl
+mO7wO9K5doXOSSybjdsB9ZlSz+jIEYyQkCBHMQYq2/jPH51FihYqJgNQB8kK/VKF3LdEMtWI6Xr
M+YFRbtNsBCFAee+DAhoIYSR9dglE/EnneRwbPNxxgVl8dhS/pkqO8JGJPyh2WZgKivdBf0moLPU
8+/RIoOUbp/B0t+VlEaAiWZVuzkeqjbfzoFOfB0OJEErOkcpZqrWn5FmQo4zEeF70QVJWaVrVMiq
Bw93cotsy2opsBRDRcthShG19boBtBjnsDjmZpLvCYT1Rw0SHk8s8pce3/aFjow/dG26PnPBkvdC
hg+9symMDS3FvexuNj3FEOYwHde8CTJLh8rS+G4J/YyP0G/XjHQZZjrNnoxx6hz6BFrUNkj2WIhD
ScxKkeI8jL/AZmjto9WfsdYSH+kEDwERLJdcJMEhRF7gw6bItUAb6nSxT5IO0qB1pa9Wm/8M2rSa
TugTdmLpfNWXLDv0PhbNtLVBBaBwQa82BKc+wsz7f4i5yofE7eIA3q/rQBFvXkYYJNehChfDD52+
8ZZ8LJa7pCz3tM/prndsJxL8zSFBv91JeOaXiAFQgV1fZETbu2Gl8X4KkJPpY7nsLeaQz1wMjRwT
f+w16y9q2dBGpdkjIiCuHSMS0qMB85LlQE7goHDKM4nGE36S9zR3ySVOKarnOoTncdzWe6z6bw9m
QyOJITQ+xHZUtYhbWnVpf5wCP27VYsg+owQvWM3fsG79RzdgcYyjw9VhpUL3GUno9GyZ4zStyI1y
LAIkMdAhP4h5cjvZSRg8pexrjbNdTF+DiNfUn1tsd8+QlmJRXfjoCU7ep9UNfm+6tai0K8sD3P4N
Oj33VPIRCPP44HJ9H3r7sJTohLcQfn5uREcElKV0WIcSuZ2aXE1/8EljdmTZk5oDxK+X4QcGs3O5
oAknWY3bZj7AxtP8B/gCcHAA13nSom917T+a40UUMt9rlpaV931cLbjB36OwPI9z+hxmNql02v3H
GBo/AOdQYzOLjINQuzr3sPtwyfoTaQGbhqV71rSdm17S5T3v4+46xi6UOyEhX5oVlrcj9mmBpCw2
fQ4KXSUKwnFxCQM8yFKW/8FZag9sZBd0/pa2iahO8I8Xkic9xno7X/MRPDs8i9U56eE5DOPTgvWm
KsUUYF1se9l8NDZbu32kECfXmCz+i3pYo8mQHrgl8k5uccWCpTgsAJ+PXGh3Wa0OGuzDnm+rKvfb
oJZjMjHcKVOrL11JPkm+0H8xsM2F+rcIePhrm0t+K6BJdFkUrDULG8FaHzjB0N189Tce7R0SFQ3a
X71LZw4fFFrif/ecM1snQaa3u2EKO8T1JsL+xRiMNI+EjPwh5FgGrvotSob7cQvNfpihNa4k6SA5
n7spcs1mZ6Z+oIXpBuSXCsOqyUxJvNuStsjxwz25QdBzu+74zP2BJlmAqWChWJP2Ttp/CPlIr0a0
QXemWPKbGlrw4jOak8FWuCLN37Xsy6J2cc9/RqHXczy0oE+DiME3e4ox08Mj+c+WbWqX+vULySSs
wrfyHhIzRRWGDEi5guQ5Mx6S0ond4coAzAZfx7sQo8kL9rbbXbom4aELuhBndSyxATqol0V37OKx
8TFWQZmxJmA362U6T0CIU49BpxPRfjIbeSwjjHlF2LJLaEeBYijyU5lEdcZE0WLBM32afHDJSPpl
WSaBqPizD0usoiXksJF/Y4qjtEaIeAi334kL9W5JWNyNKT3jn+rPyaTJ3o5IVMw37Q7lFoPA8RDk
+R7XWclsgX3zlkEVuHwtZfY0RrM4eatM025L+4yowToDS1VlAW6hQPvujVKBVsSOZE/BdMXov3C5
LuLgs6HpiD73XSrPc4dBL2qjanJirsso2ZqISnFYY5AaUgHbFiMt6ky458jlgNzYU7SG5d95Htbv
YQvElXuUv0p4cMqbF6bJNU5cvMAHtZo1nZ7UtD2qTODWSG6tClZ7N8QDN6lZcIgXIxd0cvEh4R5B
4a1APFPxhm80hhuFrEwSfrKYNqRoXyHGOvW6fMLucPIfMC8EPARwCKpDhwPEdCebKVD4KmjWvxbb
SpClG/5rF6QWybkA0L0kCCoHX9xIGiKLl9irWLPf1KMYO5j6PPTgc9Kc54BAQ0DP1IfoCTZ80FOR
+S/g7bqJVr3h0+6m2qAZqYY4gMP8xMDRdFF2nHpTm3xYdyz1+W7i5rkPxhMdKIihEjMzbvuk4jB+
aubORX+iNSkeNsOmkzNF/jiqBdvJiL/d53PbfgL+7nbF2nf7dCX5RxkYJCO0If1v6iSigwcVfMDx
Xj37dJujOiJcP3dukh/g0XTt0cxiPNb3w8r/87bfORn8xSJh1kytXSoey/2MZqvtbHQKpfgCPj8d
rNH/sDj3iAJfxSKovMtPMuZgTzpt3JEaDNSjd+UBIMArpDYTIG80QYYX/1AIZcMt3anI35xI9L1I
su0CCH5t+nDoX9K8i+9vL3MkMEfJ+iStRief4RHO8eH5tFoCAJSLpHHVBtLAsxAL4wX1D0pYfbDD
MNRkznnj4Sc85MhrNar7O6fkLV/1eWG+kkEHXjMDsM064HyygCWL6v8UYIeaDs8dvbNw+6SkoFpd
8EhSo2KcjVQ9xKuaMXPzY6YGhFOnyVb5vli+0J4/YYVQXrlT/g8JQcLh2qR1umTmWSskhMN+O70B
6Yiyjhm7W8jInt0m+h0WUosnuGNNd8NoSG3m8uiMKfd6baOd5GEA7Mdb+TqgbayVo2W9qjI4FWMp
Xsab3x4+Q0QTJGJbd0WcbntFlK1xC8JIbsm7S5u7sUab+xe1Mz5AC41q34PIrAoLLKQ09DA6/pLA
F+GSqGwf5D2WcNnsqsUydLdy+NMinHaXxbYecvcbR+MJ2Yqo/Irbt57B6TAckrow6GaysY4t4hpo
XyGv53tCaE7Tr4juFW10jdvQ/NXZlFUTwYZTO0lZa4LBcLShOW201Nci59mFbij/Nuyxx9Q+U/zi
53ZAEHl3I7OGQcZ12NEBs6ZOL6XsGUq22AGxeR8d9qNlSFDNkvHerEF6drlbjtZg8W4d9StmRGzp
LXArHANe2Qw2cdFgmoKDLGhLWNcQjFbVtIG2YvAdSXuEfSQJBdKrpgbzkmYoOBQDU7D+zaeYj5XW
I8UCF4y9bKDDQw8EuMuDf8HUKvxpwoDZFCPyaB1Ib907D1Q9xppI6tb71IHHzbflzzhNv+MydpXR
GNgHiQHBmI8CedloAoDLxjIZHplfd2uPpG+6NONAYbQTgc4GgLwzLn51TMGQXFycy0uOln7xTy1S
Aq9oAUzj4z6BetHWULTduSHiFY9wvdIezsujak9xMdGa5PjKuhHsRB8A80YO7WmcJSa16amc8+7M
B3PHZ3dtXc7vOQIWwYyqDpsCDhDIsqhbSHT6NoM6ObZLIB6o00FNegEgN+h6YKQ6Kc7jCoS5xLC0
8u1TgcBocUpPeEIPxZJG2BzUwHlDKFhjVVbljQNMQdkcl4Gmh4iJ6d8mRszWazs+d6W36GDnbEPS
wgr8FKklTaYNueViixXOy+QrAzp4iYYZ8PWY7weNDDx8MoC5kx3j6EUK06cvhWEC7PVqj+mI3bql
1fpSsElcHY+gp4XUcOexzApAXEdV6IAEj5Fvj1ZFj06X/WXaUL5YtkrszkmPlziERU10Ov5kUZce
S5F/LrfrrqNI88jJBPoiB/GodKxOqUEoO4ni9kJJf4481hI1A1rZFZ+DHT1+K4ZCK+Zm7OjUOI6b
ttuC5H7xslEealPW/xtigieyQarq4O0kn0k+YQf0ArRtx2IIGxyOOAfvG+W2pvYjwgviHpF2Qt5n
hYx3NvrA8gegbfcSZIBUOBStSTBgWgMWPOYeOLzYLzGgVhcfRojF8zm6jmuBDa55Nru4XN5xXM9L
OL74AraOm41PgGuBrs1NuM21mnUjcI60w15mPB7WmzAZGrQGEGOjxw4J3yoBrACl/WBxU/sJclsV
n2ypdzyIfoiIdjFOiihAFbYhvk8I05Mogw8I0FOP35yN7uAXjiETgrYiOWE4ANgAz2TEroCIVkD6
QRdSeYjQdp68SaOHWE1wFZmU4W+GrF01BSNvpDTIDYm6xxmj86Hr5HplI1bnFjsdRQauCBgTnmEY
vvklODCz6sc2QIJKNBW4riAre4gnZ2qEqCcVRDVbHY9TeMwpgKkOGON9tMRfhHCIQuBLe8LZSLs7
3ir3mEDQsBu5oKfRTZgDDCpaOAw/a56Bow3Ng9dIQA9AkaKOp29jARrFciY/UC2gFtDG7zDXlAfW
d59mAENoHZONDK2Hli78LXS6PXBi4x1fhwmjJN+QbTUhKG0m+btXEw6wBMsHYN1t4SE3tuoFwUCe
fCYYWKDYP5RxX8WYNnQBOCJZbD05AoJ9ixGaIyDzMdGRwiMK1px4HAX/hykGMntzIMlWHls+nCNL
XFPATbxu+YQI5YGKGLglLOkTgGQf5RadEh6DooZQ2Uwx1IZ9eQt4OqV9Bx3X7V4Uv5sr9yyFO8yc
M1y13O98mNyTRQOQShs1DOwFKpTsgCwtbPYGfL6HNHWfhYD5TfxMoiB6GjDjYdYpnjtZfAQpBLBy
BURLJ3QZEcgbkaGD7Xn5iDcRPFiMDZ9JNGDsHmlfHKZUQ3GTDjy+LkB/bpwM2PmpJhBx2f8SDHkg
FNVaHOc5hDHiBnO0TiA1LWOgAdaSmxsd/AZe/DK0YPPjCGVNJNvUMFm0d2UgX8qFKpipZW4HwTcm
p0liUqM8QCfDAGZILFlD5iMonNzyxxyRw4S7Zx/wP0giPqxDeyj6/JGn5DnmKqk8EMAdAj943Ubl
Sxs7kFfjnDeRKBX4NuYvOnVKViHeV7VmLPwPMdiwgY0C0r9HhqkmjFiC9ZekEG86Qi07zIy1Yg9a
Gin1qgAEjjzOawjaD4g1eTJDu6PbsFd2AjwToeqVWFFuFpF506AlLUXFshCINHGGpRX8ThjEWTiR
tY+dz1/LHhlMhg3s1M9t+LbyVYgaU39W1vjhOM6ZocVzJjuc9DC3+2z05qkrVHtGN0n2ukxuiFaI
e2mOovaXEQoFHi2qrfe1gVfbCSMqjCpdqhpyQzkjKA5gvIuGCHqzazYQuRvC6IGYHpeoxVHVQVib
kr50Nr9dsXAzGNK4PRHW9vcMAsaG8HIDqiTeFd9YLfPxHXJ8TAgJxEqmV+3TJlGaC1AQgmD13Iy/
4eBqv2ATPg2KrUkGB8TfJwmyj2fbFLkIdvFgw4OKsld0+48hrqF1XJ4EPrgdo/3ZSnMN1/iBdObt
hobuB+jZTvAeK2E/F8o9HMuxezCNILwML9+2de0Rnhdc+y7GpZADcJjA64FO758hMwO56ZsV2Htl
ZLtPW/9QdO3O5zeiePZJbaLkOQq2BiApgehGvnYa4oUwMy8I/PHgjEnZkADWbXHiAHhhgO9RwwGf
KTcEVzuM7AA7rCmoWnwsNTPbjwpWUVuyldh3mtpdwoCziREr4wT9qnZY328HllQL2cwz+sn8QqZw
QvXRwV2kcLpl/P8jNbd7m7p4b7RoYVSzvugNw9wYugN8CNeG0NDtJuwfw3QAsL2FDv3FzWmJI4Ws
VRlN4Y4k3NbSY9Fx4+sZfYm7WGuCQ9+Z8Q5PhFQ8keqznVi8Ix6Rjpqj43N2+bB5shxFip3ygA6m
DtsFEkHf+wOou+LKB/c7g1motG2XBi7Z/DGYB9xpuJ8bsPHNUNK/Sk/o6RhWwKHfOgZzuezVfOtc
U3RlgGvoXRkuX6BhhyPEmiifiA+pg2Qua63D9rj4HEC9X9rHCehsLbB/XncTyBdq0vAKMV2/y2O7
vsLFLzrjZ73xBLlQHkLUw5DZcAEv5OijD9K+yQTuhz7uw31O5u4VnT42RAAkV/BjKx97xvsnZ2DW
uFm0Qpg+0p+2D5cLcoH9fWnXFikmk+RNWVBEXucWrRE8Rg4imiYIAZR4SmQWXzAOLfc2LrEKs0Lt
koNJJ2Nd5A6LvO22PamhG/8tKrMYpwUtXrM5fkQb6YtajzOypFc+gjENWxAlHxvr17HpoHCTtcSG
bB2AIgZ3AUK0DvDb13OPXdwt6fV/xsbMfVlabMFOQuf7Xzy7DJcaNF0VK7ckwhCQQpzL2BpdhmQw
6I/scA89MlT443bTgEh8pAVsKpP2sYuNf7KxBkiDHDI0Y2ZtS7ZrHbNDpct8QzWLORoZ7lUIKwiR
Q53au8Ymluxxnvt6Kv1fm23jIfNsrnpFoOBIETL7nDIxHLMcLrmIg4m13DOCeYVPvnya8mioIW0N
L2kPsqxJuZ6TU5cuUYlpEuqQAGhfXXbrhcKj0ZpSPrAF7dA2d3dLWtqnaI6nvZDTt3HpQxpgwhEp
KGNVxO6sOhUcVwrOWpkYvV4LEI2l+JcRVfs5Gh/dRyNMZQNjsHQdPSZi3Y6zgYWHJg+6ABBP5g+G
npaWU5OU634Y50uIt8OF+zZl+y5QxkMsGdRAA+5oXp7WSTbwUkEB2+bGijUfq2gOuv2E6jhU0GC1
Z9dOM8ytMo4hZwsufmhdLUaWHtAFFU0ul+TSigw/cwVjDgZp/oqHbQ/bI+orvyBUhq3otFu0QCUI
wfO8ttmzY2BDK8No9D0QMUHlYOn8x4uA3C+aim/4oWE+2sYyr/uEyqZPQpikoblFshnv6V0k7fiB
BuwpKdwEQHhti2PQDvOhw+RSCWVgQ4ah4TdXvGsAdz+bJF0xAm8PLA5/TRaDlg5OoZjvQmH2+Eiv
zsL9Z0HsVp/eBaZ/oTr7gcEMSrROMTf22JvYY/0n2K8isG95DKK4gjj72gmOJF3X9ZDqKixJqKyx
84qiDd18HtdTscriW/YENEEyJv2u9zr57oNefa4jOjvWcmQ69fGcYsiTp2TRWRPHen00OnqYFkQI
wGuFZXeId4EGDMN9+8n87SuVJv/TLZmvulXLE1ATgx40QT+MmkiW8UGxMH5TnURjzzikP25iF8LK
FFRDRPcJ8vE+Abo+IyDHnYnE8cCAEPxTUxZA085N+aYsPpMOUbDn2BbiuGa63FGV+A/GY8AeIJB/
Iacw96naxCuHbhYkRRCcdOzwPGz0PWfxX1ui+y24Fg8x1Z+TnNJ7jCvbO2zB6RES6v5pgxToMEDT
8pNjRjhN1rmHMLTp48Lz+BLnQtwNeLgPuJXBZPRSAs/Gm+x6vZyI6LqfsS+hCoZMo1wjpOFNAP2S
rZ/usNbKrirYVNOqvt7yVjR9H5VHM5bhu1jJj2DzeJkXoM+5hKp7xQO/imwr62xNn9RtGevYOZl8
tXpYa8INe8F5RZqg0pgscyQ1lfkd7Cb+09lywu7WeNnCmUJigl2uo5xsPzeIc/1dNPRgXG4aINO2
N3Tq62za/gVkHpuBW/NUThYbUt0IXxcfyScyb4AasZuzp0aWwK/dlr8Ig394gQJhJ0NsxsSke4dw
M/sa067bajuIeoABxT+CCw4aj8zDdhTEJxxtGECqwUf2wEkcX+2CxjVKxI9pA9AKS1qcczb8wgmN
jkcAUGpvgom8YAKLmyhvZ4TD4Olwbr/EDMJxCTiODbxVa6u2NxMkHtJHnu3KLDvFAdaRgAelF2Bs
uI5vZ38T/pMwyDNBJcNluYj1C0x3UAoGKPyPw5J/saks79SN9ChWrd+UhIG+b73a+RkvVXfQoRDS
4v7m86/JE1hPx+oPoFRgwl6H8T4ZQwizpg0ykoSOcORJAnghDyFU94pJchxNBvhlTQbdQDumjsk8
Z2DXI3BVxJNPzB7gj8f8FCXTZXQxVFeWptMxDzN6iTqXHsgYdCeOQRboR0RPm8Le6RQhIRCu2xds
xxdYiRgL4BNW7bqFHAZdEJhlIs8KVPzcr6hAuWDFI/XwXYxHEhxwKjxIKU9fY4m2QxfliM0LCC3R
Msj/UXdmSXIbW7adUEGGzh3AT31EHxnZtyR/YNmQ6DtH43AM7E6gJvZWSLdeiXlVlN2vZ89MRpNM
JCMDjfvxc9be+7AsIUFDiO73NkXXK1QgbKRLAzig0U7t55jLDoBqK1TKTpg4L1Msk72H/whMLp1G
1m47+UbfhOJIKvuhYpxPxEoSrXsSeu/LProge6LBIHm+aoL0PVvacc14Mr9kPMoBr9DeNgefwKCr
5szjBUoewmzCrQlOYj3NxTtakOc24yw8JgXgXDceexHNh8Hyx+28CGfX9OZROqF5nlOCH5RHYzqI
nsbMrYk5trFiX9i6qA/WmX3GiTvM6ur6ui79B0x7egCnvt6wC5KMjraHdrt4khQS+7o+57B3zb3L
Vn2n+6LfV5Yfb53Uzg+eJRt7FcJGbYqq1E9u3d7BH4h1ThcRjvY8k8V7Z2XnJlolXnHNVGGru9J/
7H5/QOpa3GMV3ayy3izbJqVac126UFFOt3E1hKG1XkyvN7YiKImsRpEpuYlGL1g5jj0coTqzA/U2
S49cwmcEVj77WUdLr7G6Q6ezcB3JooY+zNCSEGByECoXlwjY6m2YoDWAwR0IIQiUV78D1ASHrPC/
JlXPsakprmwrs6/H0XLWaefHXBfX7Cv2n11kI7VoBFUNnAgz3mFkzQHKnb2u2CQLaqlx4pwre3uV
5k57q93Ou+lDsHsvMQzzrWEenwHJ9UFN7XxJ+aWYsVnvy5Se+0OOt+bBvmn7jnrH5BW9pXO9lVTz
Plo8fSn73PzhFvdPodxP2q//K777K5Xew6C+fx+uXtvPOr3z3/TnP/nPv/n/pQTvLJb7hQRPvdbv
2etfyO/Of+4P+V30m8CRyo/Q5UbnYM6zyO4P+Z0lfiOQNES4G9qInaRzztD6b/2d89s52VacozqE
48kAle0/9Xe+8xs6uUBS9XqO5wdS/jv6u58lmuixMG0AUkbQ59v8V3jWFv/J1KDoBChPC8Ig024u
Dmyzy7MPaH1Rq6q/LGBX7b9Rxf7LJyK6dZHlu26Ah96/iEJtuI6hb3qyPGtFEGQqEDgsWoPWNTNo
/E642fI3jr+fhLh8Lzgs/CkEt+L8T/BJUtx0ImtiuxhXM6oghZzBVJzY5zinbeMuyL8SemgykDFW
glmZfAG940yGXvbHjB3Tm25duhyJ580v+PvrcPenh+af78WfNZA/C5LPP11ExpJNJU6SYUDm2M/3
wGtGGQ8JQBMF2cIZuu6lYbzcyxsaZMxOsJzhaCYaM/6hm+U1+mvxpXP+3v8jveSTpevzDDk+OXs2
Mk+e2j/f/WyUQZ4qSANDedesG0Sk+6T0FjI5mX3ax6yxx35FsaZuGE4qkMVsjJgE+D0LlmI8USA6
G7Pynvb7YP2N+cAn763ffzri/xwfL3eX4fZns2p/ZhCoSRhg425mvJI8R94qv4dPUhTmK9VVWXCw
FNDIRkhl5N4NUpil0OdZ4qjVfxvFkDHirgvrKu1p6FMpWtHfeYM7WP/8dBkDVPd4RuGOIOnYCY+4
up8vY4U2KpoFFwPVlDhm2OBBHrv5ibY2Ei9bfTSoQ7d4QalnlPr+W0cbhYFbGQw3KqzLS5Mn4qvk
1MU4qZ76OwtQCflqWbh09hWjXtgN8cXLrC7FpTt1zKaHGXoFs0VOl+upXEeFKdI9ftBluplDa1hu
2fLL+c6PMudtiRvpH0jGwE9k1Y7Ep90uuVvDRUSN593Rn1zcLaS0l9VIlkLGVW6WNhEZ5YmayXB1
nCW/TaXOZmZINYrDOCn8fgMVGZ772oMMhodACYiXNp7Dt8Aa7XKjss7qj2NpDbvJiKreD1NLBkY8
AKGuIido9VrkPHPQVY1CSdP27o2BSTBHxL401exmOB9WlJjzNb0SSzG/0PNrEqSyokCMeBlk6vjZ
JRncZ6XdUhRbFhz+xqU9h3NONkAtU+TKvVO9STYIjURFX7DPrvyFA9tVzZSNub8986s1l24CYSQ5
kSdNUVDVKp9LyaE87vZdNJM43CwuiFU1oUvcG8u23/IqHK/yKQaJcZN8nQjkrmXZ0s0UuDFctHHi
+LsBzU75OPVDfwp77VkrXaS5uRnRQucrp+nKZ/JM+hA4Mgo/SkgdvWICT4fAGYkQqaIleLONIow4
aHO4gcQv51vpDyzVxJCLkzURj8iAPXVx9wwJ6+TFDe33UKVFscujKCa2LfR30rSGsLNk8nxYwjrc
9IBIa3CwYdrOJhmP/mIlPIawthyCZhr6cT6md0vohR9ZozXa0gxqeulryVTEce5Qcw/qIgYApaWQ
UyQ+jv6EeFV5TRrtqjR0SDupu1uRzLVade5Qv1gsLhN0UyofWtE281FYKC44zif6Lix8nFpoHuAv
56goE9taTc0R1Wy7t4rBufA4ZyMWrsh0spridRl8JuytjNWut4ucUaUQHWZqBauV8szsUCrV3Taj
GXcyizxpBnwfTkn51I1DD8/iTu8CuPHKVrn9GAw2BTDy+ZqfYZlRd2pSH4dYkOMix/5FqNHbeAPH
tDJzKhA5nyYW9AAd8Ynvb2YX1JehwrmXigtuYTXTLirSilBHTok5VrWDs5urIYZhDwEqa90770sS
Ys02IHx/QcUQow0qau2tmylXB1qKI9oWtoodyvnvksnIo5X7sHDW+TyFuoD+M8P56rFpSVFd4cGd
XThqts5z+2Dj1167FUvfPuS+hdylG+r8pWgIOM1UeJ4QED/JSsPtJrrbIPQgmgN5FTMdlrBFm+UC
7E08+Esu3rLZYKI5u/Nadl2MHKcO0JMNzWXTyLNYgeb0qUUwAQ7USW9aNzR3hp3Ma6F2dATanekc
63uDJvqKKdayHZ22nTnBxukFSCGt57AZix94HGCfCryTr01Kf3ZVaAtRikrCaD8Hjdj0mVru7bNo
18lD/1QkZEvNOYKaKzNYY3QqO4vEx6mEWhrPPkK9a6stR2JmPrXN5mXby00BOszGNgz0lMnRTWiA
Jd4VkGSw68cuuQ1rJ9vTdbALAOWh305icO+KZBk2XBnvEPR44CA9EM9d1ELmZybj/JmSf4My3Z04
S7uQipBa4SFPk6BYj9rPLszYGShb1PqXTVL6R6+2zT5PG/c87ph6gmDr8YHNv3yDxvCuUO9Pu6qa
4xiGbEEKiZ+DAqdkYnNf2V6kDtYyjnfGkxjz2lksEZREYXGahjrdTmZebq16zlfC1hn4g41XXZL2
HU3jfvmGs4CPqKnxCZaJgvMGlDQ+4rixqay7iiedeBYdLdGBPdmKjxOvAslT/ZzuOp5Y3u3Cv+4D
2JRIS1rtrs34kKhBBsb5uLF60V8gJD/Pc484TTwyO3Ivi8mYnbaGvcspvguc96pc7ls7+o5y6d5p
oi3o0ZtJkhu16B109m2GjfBRqL678T2FIqHsQZm8MWFNTZ0HZudXg2Nnuz6baDnM4pRHacNfXCMK
iXEWcXiRn2JNb7Sj772r2yg/TKaHPQ9d78g+F2ysJMu/x62Tbn0r6fY8fjTRpB7eJjgR1K42mB59
M7lVIZfQx0rhuckV3OFgW4fULDP2DCqkPyi8oUZeI8xo1lhWtKcxdyakSPDya9W4I0hLMb7m3bKD
TLOzK1lBS0MGpfYuyLQiAJhrGSNxFTMCgTAOrYc2S5IdS3OaHLNcglGXXlWKQxwndnilQzSAWzDI
/rHBAvnFzVuHi1tUW710Y3yPUGchJcw7Ww2nSbu2IxoMjCMYhvTzIHAJjpcdQOnc7yk0oBYVQ0gC
ifV8Xeg80jgC0JK89Ew7o4EEMGZkTA91E3VT19PG96eDEypxDeVD8W48vw0YV1cyJWsrMLS1hmW5
z2OuOSug8Bz8LSvxtWP+FW3dKsWUA38OZ5WXiTvtAqqoJ17X7jI3ttHr2gqZcauphmJk8H+7sPbs
ANRprU19Un6EycCBNQ6DrVGOG2681gh/1TVZ/hhQ2UcorogEB3itJDbn2vLvAouUYOQkxQ+E19ZT
N8KCg0Fk9RFpWoJ+D9plXQQBRt5J4T7N0gu/pC5KkouuidoaxXfmN8ch82I2jckg47cB7fx6Qko/
JUyGsk7dNFVVpwc2kvImtKL56+hW7b2fC4VkgES+if99hdHiywQ4dhEQxgtnVybPLo4RKyZdg/NN
cAg8ITJmch+Xzo+894KnZFT9VtFOfOfKiq+DwziCG8cTw9eLSQBUrkVkainUi+zAG1ZyXrytsYgF
NLV6gw6difl18nXhje2hdwtlGLBWODpGIPrb0ocqOIyYTnxraU1iD1ogoOxQKq3QifUX9InQ+Bb+
hGq0aDB/aFLwA2+eL2RFE37sdAGsTUJZrNvsJQ+o+xbUJxd2lXRwRS3KRwJCPLPzLTFSWtF4upyk
d8qSfLogx0Ou4kXyi62DN2OP+Tpsed3GeDzC8CV7P1yM2LJs6WvmoSdtyuYeUwW9MLzypqOe52Tb
WcTDajE4j0Uq6lM1OB3K7dbcmrby4f7LOtoV5NpsY0dyurTno8WE5hsH03TdR3q+i9gw9qEdWuCr
lb/cpF5NBwmt56oTHuchTozdR41M4LJyJgfvC6t/goNxDnjQMciJhvTK1U1y29kQf3l/Eyxxfdma
0XY3lP8XSUCvnKC7LzJu9KuIx+ZppM7Zl6W8s4tsT/1mVnba9HvfQogbBlN5qUZ0V61d9asU76ad
0znj1WJVwUac9RatRvnQlBCDpYoG4GmL42JXtY+MoTk5h165N7Vp1/QmwdCzwtmjM70MytbB12oY
r1GkocKXMFpuUKr10IXhCnFwf+MVRXzUgLIss9qcDCzURTtp65FqC78dUVv00Rme0iQFRdFthwtI
l6bBBomi+2ySrtyHXrucUM9rfHHEW9qmFSXI2G11BE5bkTdCpJ33vfMVmOVYLIQYxj4xg9bCGCdF
I1enxr2xKtM8OmlfX1XQBjObUxYgn/YopA1+2QsmobswSOnEt4Fcz/Aeh4JZ+Ka1RnOq/Lp/TJfi
R6TD/qPSES2yaY6aVeoyTwwyF6521PEeE5ByX9qDRbGf1hEa0uaySqsPEzfxjrK7PvkYxrAwAwgO
Xud9K7zYrJMWtRZFeH/NoIxBZMnwbLFltk49+ogITSeeaM7pk8y5xVmx7/1iuRvDwX0MmDUeZiRb
ZK12sMgtko4rfEuWFSLJBc4GIMFGvQdIYNr3iKLwe6DKBZ8I2qV2HLtHptOkpmLXvDe9Hz5FfszJ
aRhKfbJKhB7pVD6HRBKsCiEqtG0odSYAIoCSYWMNcX4xNBEjee1JDlZYOahV2dkgTZFOLgm6FeeC
2N5m3bxcxq10dnpIHrgnmEl4mbeJ07hnWqifmTfXa2NmfGGNfdv7oMQe+D8nmJrReBXg25DVW/z0
iEzvWh6RCVN0wofhH8PKICvXBJ0XZ/IZ2Yn9mGWZd7Cooo74d3Ix69p7L6Vd7apR36Pjomuqpih9
sTPrtkyyZWe54Xc69+4Fd9vZhmwtxyjL9lE7mq3qhmtTzvrEWsDBTVvVA6Xacij8oQTLc9lL54wI
X2HMqq78sGKAGozbqCvNfrKA7OyI7T3h9T7Q+Ip31MVfq0CnexxyvJcqD6KrzkwUVU2KSrRexl2g
QZj6InrDRenBnXDAaWPQ4rZ1sCJ1ymYnXXOweIHQa/ve5VyE+UddlvoFfwEuwYxm8xhqqF2z1MQc
lBW2aMg5HtAUIYKGhsAporIpakQaH8SyfDnjQ7ve90bOYUyYwH+SattNbblevFCOx3CWIBDVOA4E
+g4Tt7BbaPP6AQcmv+N0sAoTig+7rN/ioXkp5zn8wIonP/EHq5sAjwx5jLtRXPl4apIPr5T/JRkb
/0JOzXRtlcK8FhYmStppUXLF2nQkoopXv7Vh0GSo2qsJ+uu1hNK4lbmdX3S+5V8pt/ZufSi6td1w
stBOZt9xlhSITArA8XpsLzzHBzxNrNQ51qockd+F+mrI1HzXpKUCC434zwokgxa59wDuZdHY8PU3
hVT5rdLotGxrGNVe1LoIyGYuzCEqagIfevpdR9Lven7hEIAmTQMENfKpDRb7I0Y+so3G0Hx4POF7
LcJ5pwJED4D5Tnmq4rpfC2ts94gZKUGiuOhYFXzfGTb4Q+NSbiGK76AjK+8JkkajmGkERecyRC/N
UjrZOqhs8X2yeozNx7jr7ogHzZ+9hU/a5O003uHLYy5mFdAGLQr1HnczZs+O431pGt3g9yQ+rKys
L3yGaziNooOmYn+AwM0uO+In8bXyljsdevZLin5qm7bzeLBtO30r/LD43rbAMhjyUGapYY/Uqb+Y
qiW6RMBCjTQU7WM4dVDwgQIX5aEBnLUxsc0LRDBtDu41Du6+MQlmQLq+mw1Bu+hc78bGdd5LiOA1
DhP6qpj0V1Q+JTZsDEpsAA2rfYtsf7L3rEiEgeJmxUiksfCnsrM5PgA/tl9mhQZZN4UFKZ8Xw/mC
kxVgJ1eVg9helmRDYv2UywuvnjUAC1YBLQBv7+/ikAHxwlgjWTOvDw+DUSa+bxHZFocJwx9rt6h5
3reukd8DDWnVOTq/apPmofLAF97TYfaB2ie0rs5dUjGMpafT1zfo70W81aLTDtS37Vw4o+qozscF
AkKxsPjbxCnm9Lmj9/Q722u/ORGMGiJjPX6LKLyKHRqwaB8Po8VTGCzuSdKOvpsKdR5dwdvSMvJ9
C5lC0mJEh5zc5LDBnkJxsaN/R3VcGRSKJ9FNMTYaqjDY7NRxNBzrhV7LZesmNNKgwCZ35XTCzTfK
cdDiDyEHLAcN6p6dj8lpo6PxluW0Ll67QZNO0hcyy1fnh1Z80SlHoeuU0Br5g/5b0Sp+jmkwHF3z
gcVzZZWM2HdeRcm9KqRqnRtflrHHwjL1hB5TtXxMjlc9QgFwEInK8T5iq45Pga/L56FS5TOnp66k
tKv8b4sq5LjPwPGWayBBN9tnok23Qmj/euQt42SeuwBy3Zxm1dZwYL3CfXXuj4BJDm7HQ9zfKjeO
64vAHQf8L2oU0ZZfV5d12VpmFYXpudxsyrne12GK0tOakrsUkWa5YkkoGEWn2dyu67otf0QjHVec
V4QUT+SVDiXGYYo1PXXcstwmbkvf0A2dodv2WmvGgpbvNdcOtlVnIzyFK8dCW7I4eJ1kfqBcl99f
Lwv3ta8ipidL38230zLxestE+tM9HMXg4urQ89sDyk5ywejiPcYtj+eOQa5ZVq0+IykF02O07Unq
w+HEig4eZoQUE0NMpxq9eocREFNNLJFda75C9koWcOIE4wvjDnwFi7QU97KxwJNiYTHVFbHEwwmq
03kQyACuqMrTqyRh/LDG6QzdPZog/r3ngQDApvoMGKQWmgig0c+XFbZbqb0qMWtDmBBVWI4sDu5o
G1yBsnY9UIFtIozxgrvFy/zgrAPK5BGPNoCxuvX0bSKS88SyRgBWyaWo1zJHsMKywiiC/LV6fsxT
P6BKXiRiZzkZNpDJz2Z5XBAkDpvYrVgz5qb9SH3lVHATc/9V449423te/TEE5fgsXR3RAW/7G2JY
nX4FLYm/kTjH7+R1hZHV6MXCh/CKnR57FzmH0KGKdm6qELbh8iN6uJMSzxXKqlvX9YxYj1NdPpe9
VRIzSLu6QxzfYjVRQBk8ATUjWFXRHLAvj2nwunQ62ln0yNmh5zoEsGuDqXrJBtyoqHf6IPsxRXCZ
GycNxgIaAhucFZ3nGgjDZzu6xPZe7CMG/eSrhbGZd/zU3us0RQJlkRWHPO2okbcj6jJiUwsXX4d5
yb64OIE+hok3XGMOl+zpMfC4EGkRhJuB2jE5DINYitOCZZNGpJNk4QaUrkLM61e8xvlSee6+mm2K
Ksty3FvRBZV3MmXNtx6kcMuj5Wb1uLamLmDTjpMZrQp9eHw+nCo6zXVPkx68j0VtKPoSf4MBszto
QeTnkgpxyzmNB1vn1PobybT6WybOJWeGM8WDP6RY3KbNyBuBMDTmfRsr62j6iWVelwHlhIm5lA1I
Bk/KkMltn0oc3KJ4VtVhUVVx3YdD5N7gRW+7NCPApz9anFXKtRX4fAXFG0l+R2txBHR/f9btMEm/
z0Xuyq3PEe/a5UsSdDox3wx7p0nWM7rAb73Q52Q2LcHRY+QjD7Rxw9esG4pvBox73uetVz67FJwt
L2rhPS82fYDVWM8ov5OgKmgqztNNyKuHI0YdzC+OKSAK+ojGytHOdM2h+vdHK6jcQmIfVOJnkyNb
wIzOS+xrX8Gj4ZhXHauh4+Uck4Fbl6LlTPcBDkklqAQlN58YVdbGwzWFBrfx2l0RNlSueWdVl0wv
DcktZKNf+1HHVxtL297rQeF5JmNLbu3AS7xNhoQo5Wl34uFou26v96Dm3gxkvJTsFiplroLBhF9u
G12afl1NrW4AaVkWIX0WiLOxcrsbsEzWOzbgcUOPY453HG6q+nLMtb7sfUCXDZ49wfJF+lXzboJA
9Bu2cNecBGej+Q75I6TBqtJud3YiM3qjwqZ70kPQkudTNYw3UK+G0/3v8ytsMKrqaC9nmK5m/PXW
9Dq6xvwO/4x+dtGM2+yPzGujNnko8sl1D2iT5VbysgUrCxDpufBNQOZVEQ73UUbP5BgqpBzbLEq+
95Gbrb0moZ5rMj86phOtIsy9wuFZiHiZN2rE+nTVYA9Le7tjmwOf8PUlEh0csNq+jvYCp0NwaJr7
9WHqXXaFVJZJs0LedBk7bh2fijCq5McY9Km5zaOhS66VHHh5RTUvw6U9T1h3DjRJ3BN68Xw5NBMa
iPPZ2SuPIhpiIHdlAb72qlI/VGNhJmktVvHcep1tTnou3Piru0gUoCt3jkENe0cNr3ZmF8uzC5HL
AcDRQbgVBe49cCmwsA8+shkEPUTsts5AxKvEucvf0P2BtZI9PZ8p7tgvmJ1k6THiKnG0RJ5TkIUU
sEu8wfJmy7KatarGW5rxeX9XdZn7tIw4tWx7TBzmHURbIvAHRYd4M1roSKsak4xwOhtxOe49evpi
p2gLvgRlsbwnmR1foV5wOPoKccKzbHkhezmjuu77+yBZmkNrQrESiWSIM0jC7yiVbjqoUZSQDqq7
Ol6CSwo5Psk9i0WYxwYPGFQP7wXuBjw+EV7BMLLdLRPs8rsDyfejX/Dn460y2GSUU4chR5tHJz1W
4Um2nVQbqwDxXVsYXK91EpuXwMbPD4vALcwqYFqRIn+b/Sj+CowUPVmUvZsAmfyB+CRgWmD47wiu
QrxLvcC9mpDVHYOptm9S3xPBIYVacC90bFBUl02rNlmTDwcWA3HgSKXOrrZ589amYPCYrmpr3hkb
Dzw5dukrzmz5wSpnTv+hjk4SDPZCwG2spWNFFyZFbZLMRXCdRmRySbwjEI1WS1xs/Fn4FvOP2NlX
Zbo8pJklcRLuaxu7RoDsq3Dx5wOZo9mrO+Ai4QRRccMbhNo0SEsKSkQN47v2opKeIRMoxt1Tjlze
lYiUaKHgiVxkmI4lnHJ3U9RFxbYJqvRmodearDKoo30nEiQMvtNiL+lCVz0sokx/MMVmsXMmTmtp
ZaMEpJ3cemtVIQtIpxSveePjEU1Ni7R4aL0etyR8F7pybLitTrHOpwyUL9KI3sNw/IoZRbkZu1Fd
usuSHJ2mZCbmxC8ipLF1NCK28jWKDsTXCwbGL0aTcEHi73U7Tk+BcAxbYVOgpyRJj7GpuZnbFGIf
kj+7x/heILoMkdDR8czXKu4FokvwCOlZ42Nq/PDVlLq5dIArbmmk8uAvuqt3tlA2dqwdz0aUoMNS
McTLmh8N30K0UzG6Gdv3cKe19C6QrSQMEX+R9K3yeuuCeds6nBTUoJVnap8u6B0hI+BQ/VDncJyc
jNfFLB7sOawuYUgabMDsMFixnvoHlP8wgSWH/Ft/NEZD5Ovmaonb6MjhuHxm2oAfaDG6NNiQ8q8F
RhAeIt4oOuFt1XwjRZV9Vpu0edJtGGAvkJuvETQcigRmSznNeQwLLE03d2BLzZD2GOoXO8NdDiKV
EXJVnoTFTm5qVya7xMaZW1vtDytwp4Oo26HcnOGg9X+k2kHRVcT421kRPdHRH9wtl53kYAA96rUk
bi7yjIZU76JJKUNd/02qws9UDlAHzuiSswAsAmlI0jtzTH8ioxTrpV2DSa/6vGOlDj1PnJZ4nN41
lOetZVfBTa5dqspfw0A/41G/f6yAJAH6QhkhA/HpY+sxm8ViBubYtRWEuH0an1Qb+t0sqThe4bJT
T+HffKZj/wwC8alRaMvQRYeF8ULgR59CHVQvo6EqGToPk3/uZEJzMoOyWbxWsEOD2qWzHh/x42V2
61BPg0GAjTPr57Q3FXIZtqmR9psBQiU3FKaRg2vQz+2LcAdhHaVFt5xzIeKV4VWmyFRRZvj5DxB2
g5wcazTKdbumPjC5M7wHUcP4ZxQyctiZEYYcRNnUdzktDTxdUBFdT047PoWccAlBGShr7xpFCsPe
xWoaY+GxmsbtkGtjtoU+ayWdQTCayzkUdW+R8c/sCBbTrKK8dLTJSKV7jLKRwWmXDygHYlNYTJR0
164DOS1H4dXyfvbykleLc8KbnjV7XTqH9F8prQDuKS7XXeJ72DomFs4k9P4wbIK/wsEJwsWuXkxf
m6MsbU5qsxD0PAB72gunkB3TEk7VLyQGdPUGnbz1varDjCpjnoNgz5wq+yrL2hX7LJ/CYevHjnkv
wzkDV1UzIuBiwshom+OGjMUYtPFmaOk/c3ZsUAJb9MSQJebe2B3LCocszjEF7eIoUOoULQUbDInu
eQk1pIBccBs2xaZtI3WGWbN6D6gKJAef7VVILYBQaTGkJc0Ap4hYuEFlxMqUo7rwndKOdt2M6pc0
KHve//5a/Fvw6GMD0FB9pkb/DI3+51X2rlDd/hh++bv2//9kQJxZs/8dQN3/1z/Uf/0j+QsA9fzn
/gBQ3eg32FMnCnE7oOHun9HUPwBUJ/rNC870oQx8G40AJOl/86dApoEfhiFlnWcDTJ4XjP6P/AfP
/42sLZIaIilCl83d/Xf4098j0P4HQSRjIpShEAGLrMR+Jww+heOEcc8IMGCsYpy4uogBNG8idruD
NTPmchc1XvuBnu5AFTF3jT0qd7b9w58u2l8AmOfP+PwzcBnCSDgOvKH3CYOcZaa9SmFChLe2c2gW
u7sOHEudWvbwv1lqz3/V548KIW7ZWnwu62dUEBvKXkx2hEQT7GIDOM4YoO56ulW//kreOYfqpw+K
OAXjoeZzs6TkLv68fS0sX20i+U6tRcdJF6HB8DLssn3JOQO73Sr3cR3oeLkx8gjJ7DWYj+K0Opp3
IUx+BYxlPSV2KUGfaAV263CR0WNhnNk56KkW5ADIsbF2QzxhQHBWM1LjseRKbNFHjwDcNqZ9eHbz
jwU/yXYuHQ8hLF3Jj6CWbGYz7g9sNAUgfMqEAhQPbN0ghC1dHL41hc0Kmx1qdhq2SwRNkwbplrNC
61+4nstc+tcX7F9uDAMBdvswAMWlSf05EnXGu5KevJ2sset/Z1FOdhRgxcWvP+QTiMw7dt5peeJB
um3Bg//prnTdiBjZQvQbJL2DqA1/RhMj4zC8J0/R5KmtQ0ThgIkeFbBAR3oH6IacQuGIM9v1eKPz
8MOqEi7Rr3+yz6+A6zq2LV0b1DZwbDf6VHbgyzbALp7VyD14RexoDFGmce4PLPbW468/yz1XE39+
NvkwViSH84jHOxd9jpmcK/SGDFaxMmqm7MnhWJ6vU3upDklTdu/ApQSo1D4dtcBNW0yu7HR5dxno
5tuZk+SjHw5hu0UvM32tQSa9lZfaMUVLUUkcyZVPTZ+XrXnFo8hNmQfAxq6weKCtZLdtF/7Nlftc
sJ2/jKRECDzPJ0rn98C4P9WJ41LTPF9qHhy7elpUOewzZtebcfDPGtyPX1+6v7hN0Rn5Jykt5HQY
fUqfszKFLNELLNgiL76K/cXfV1yDm9qKvctff5R/fhY/3aWIWwTU7LGSUAP/vIKkdYyLK7aLq3rK
7GZblW2EdXEXSboIjmWQHjPCW+F+hCs0NE7yfREqup0Tg0yqqlsHIrVM7G7nG4FL4FkgNa5aRihv
KonB/c7mL806p0mDXftgBsDlvGivJyvAipWIioQ0D1e5dAUHTrrebHDgojJbWDkZjKVBg7ly1Q9u
czH4Mo5uaPvIOw078jbjtUJVN1jtRVMrVHNVAtpIh7NZwHSz1L7ueTzSw5R2qf6jTvlfkXr3DOt/
vmrnjZOnwWf5FZ9gfho9HY0YxR1Kmxh/XrelYQSrBpYRzgieamxoviQVkgCGBoPcL5Sy6RYiM7oB
584/ZrR/xLn73nDHAhvgcqbU8qWg0L6iFvXrlcCJ092VkzYfRAuda9YuLF5/fe+dz4cfHmqUGaEr
EZr8H8rOZLltJduiX4QI9JmYEiQlqrFltZYnCMuy0beJJoGvrwW/iUXpiXGjanYdAgEksjln77Ud
IY7TkPuio0tEzlJYV3VW7r25Gi8pTNdbPFcpOWUgNjeeb8uz3gN3hR5Ab6wIe6UoSidcxipDdRqP
/oVJkffB8RuHUx6LDWygHNXA5z/2eOY+/q1HUxf51Hyg65ya5Q4CO+AzIXCJbPf5Vaz3L9Zm20PL
P3ARZ2PSfPs5qG4mYKFo4nAqxvIFvHBOD87Ov5Y6a+/jzgEBOMvoGxC74gv+F7Q4HMspLNmmN9x8
/lvevx1+ioT6Lix+TuCvfoR/ppyGdkkcrTVeCxBHqBo13DrdRL6V3VUYOKnzCjAYfnfisu9nOrZ7
0mE+oJjsWX+jvP+5rGjpMA0uexcjQQRBbhJFkboFmj5XnKXMChD+5/f50QV9DErMeDhPA3H0yPVS
jaNjgjmx54SYvLn2z3ufSimcYQu0gShPLEzvRxJWDlbAv5l9geMdza49oyYZ5n59xe24bayRTGBQ
2/95vHIVjniehx2Mr2ud4/95jJTrCJZAUBsmXQDlfTIBCpiWOLGn/fBefOLZHLSWCAeOdhqTrISc
A+4lCFpqJkbebikEddvP39BHV0HgwLb9b3L6cXhnGaXjSPsuDnPkXFu3BSXu9XFx4tv78CrSW48o
ludax0/Mi0vXBEDIrqkZCtIRe6c4n/pB335+M+tn83bqpubCW2H7SLadv8bv/ftiTFunHhJHXj8F
3z1dEWff8E/P8iz3D3xO8yNMZRQ+eeWcuMGjZMZ1X4iXj6/Zo/fq+/DL314aXLfTdhFz2Nzyx5HS
1vc94Mt9kSA/qYl4QE3R49joh2o/uL9UEdyTj0K6QJTWJz66dfgdPQWHqhf8As6K0j5ewDxtqzQh
mWx92M3PGF3oX7EvqvBZn8iHtN9fy7WYS1gpMQVayFXe3rafxp026U3SeVmCR752rORVNowoixvk
NiFCg06dDaQRXXtdjjJbFhmSTKemm2nBinnMqJ1aB5WWkG81jAa9YdvtGejIEthDQ4ftHvApsjQk
IwplkzvORBwZFkzDjWJ7G2M3Mcc+DFrTW6Wn5Byd+No/uEV2alj7TIixbHntt7eouyaZ5simFo4j
aV8hMyOmtR/OF8cvT3yM76dLdg1s2DjI02jwjgOxrX4otGvBIjLKxvw91XN/ZYA62NKm+FO3VX9i
q/P+znDnuaZrc2RgGZLrKvXPPBZ4JcCIicvNMzhZwBkgy/s+szaGwrVy4jF+sPxyUwLnq4++26Jq
8PZq8HoiN1dAcwu7o7gFePKil6q5gNUJZRpiAFw1R1DBlrSVVNAdTOrOW9Cv+eG/zhK+ZdnUSCkU
OLY8LpU6I555d60IIyBqnux4Umeppn25aTtAVGTLRMuhKExvR0KFd2JP/v6Rr9O57QumdA6p7tGC
mM8undCVNkUhzw2zhTM8zpg2THAMnnjgx3Pu+j26IJA9mjac0Y7XQlAbCT3rjE13NvyyKtcAP2PH
/3EIIbj2XVJGOTtx6GSJf/tSLdobVjuMLb68Jf8CRXPcz6AFrkbHq09c6ii4W9i8LereXMVfa02E
ib29FglKtV3WYKTAHYwo+EQQnc0rCnuDb0ZPKOpyzzlfTMrvBzp3QcSrrIwZtb+G9xQT65iGRdnK
IjRzRWG66ar2Co0AMh0i+UbxjdnGIxrUKxDW9JWRPo1FgMkSVNVU36QyF4CafNt4+nw4vn9P3JbP
CZRvf7WRH9+W62LaXwx2m6rsz7VhQG8b6SV+fpWPnp4bcFz3IZo56+zy9unNCUWboSCInRCQ9lkX
CQyeCKNFBqggtp+bcaF/bgbjcNeNtMfQltcIbHgb1vc8LqIRkQ85q1OQskHw/tqsQarmXQvlvsiT
mNl7ZWSQxigD/RVrY0dCZW33iPK1E1kb0LN0dz+/p3elR0aER6+FUgwzM8vJ0T0FUwoyOUO42xfZ
vRWU3U81DaSPzam4cJXLwqs9+1Y3ZXofJWN7BeTL+fr5b3j/9vjO+L64vsNJ6++s988cOpQF0n+i
/sIpIqEwJYqRaWOJT9zpB1dhE7juaFyLCx1PWfHYZxluCHCRLY67xra9AxR1c/f5vRy5ydcvDOVW
YLMXdNikgS54O0byBUrwaOkuZAsxPaEtCv4MqSjO0xbI2JA6pL8M5Mvucgg721S5+nqaJGg4VHPX
mZjnH1Y/t3cnftS6hfh3O4OjntmSz52NNoPnuI3XzCizwFYjrgtqb7haXG+B5FF5VPpQu2DTm5Ix
Js1FuNW8a+zBJ1lqKIV9Yw6xff/5j6Hp+f7X8A48/Dw8Jd7F0YQ3lIPVo91Gx2pnivp2tEDzA4k0
Zju7wnCvEQUYmwKHQLtxYGVh0uMre8564K2bHMPDM+hD86FHivvkVn52V+Zzt9PECj0Ug70QLmS6
6c9mbuS8OigknflutsgAThy0TZT9IOZwhXs3UkZ8k0IdfDU1O7uQJVfHl96kvWvADRgfUsv4UwI/
aEPqr3DEQM5Fj/2MNAdlBSZQhWbkFxsOQrPKEXj/LkEzIDdxiaU8lEEiyE5hiaE0HJTZC/sjeRFR
O543s11bLJ6FZ/xO7Xa6WzIw+zvXjBfIPa0HNstJdf99wqGw7CuRkOvsqWmkdmcRn4u1nOKg7aOc
xiIze79aQiLItpQyHbYZhRdcf94MQz6HzeZi4JYasaNHHfpKj2aB4aCcvR8e0La1gJFUjy5VXji3
sW+OF0Fc5C31ZuQem8mOHUzrqrfyc4jSZrWx0I5FYZ8MI06qTi5PqqrI9USs3NwOTt09dKJdbjCV
IsNk384cjIUr/5KD03t0+N5gaEmFOJsm/A+ZzNlVHSl67DGIzmTrlwshddqv8MrNJdk+MeoXyJK1
r7ZdgA5pS4Pe+N32RqtDMtiWRyMzCnvjjLFhg+mxe3Rbtg9oN3alIgyl8GDUY89cjA1qJfFSo4/8
NpNE9c0TwzTt5LzGHlKrH35WzipHZUA6KLv7rvhZ0omfAWkvy3UFrWc5Gwez/8LRu/qeOIvzA9sM
/c6Ybn9HudxJihsLW/YKB07dZK9dMg82eqknoKN4ftIz2JyB3mpt+8MWswWKj3koSzJ8WyUJ0nOY
askpHTpAOE45b4lKQT5uzFEG2EHAWkbL0ZK/hcKCO4ahGVg7u24TaKEOav9tqQbxu17wk4dubU9Q
uqu8IxjNH3w/xGoUWF+LasoEn72y3PNRVtjP9GzkiEbbDj3TTAkVIUmGllRNePs3tgSfh/bUrRAW
cbNfShIw1qdXQRDqrd7cZp65YBSdU8xwmI/UpVEHLvFUZS40Xu+ov29SY6TCTerB97oj6CGcUCf+
KKOik6EvdIskwhfRNT0tx76Klix5GO0+6R6H0QSg6DnNlO2C3B0UgricIC4nkdWwK+AATPjK11Da
JLc4GI7ah4xNVbB5SFOK7digbdS4MB2ab4XA3rAuaPNvPUpxCW/RLs5ENY33hLZ0WAsa9iz8nLJ6
7kcrIcxUC3UVS0mj2CJE7WClnngu4mT4rhtJ9OO6YJmUe7OeL5u2erkRS5DfD+bsY8tGzYvKt5fV
FUoxcLNFPlByTTNX41xx6buHvTJtiEN60M8k2eHIEc04MxHhHEEV2g3uRdPQALrwpT9hI8lJzgSc
PVZntZYOqYRjXt1CJozqw9QY2ocBAYryMqiIrw7x8yHpjvClWdtW9cFZb+Tgj0tdNNNe+boYwqR1
4DdSca2vsQz15CtifZ05sQyY3YBCm2cBeRtin2TNxKQo5+RVx+0Cr4xGJbD+Vlz4VWBcoRkmYXg2
ouaFTSLZ0RFVLKxKYxNsJRgZrKWytH+h6nZF6DSGgZyzGmuPuXOdYbOq26MLS5yw1egYd3FswXok
M4nEnAGNdXMwoWGTuinHssHYUaYPfW+THepVZeduBE55BELKmIBgoiZEgxHohc5bmRYUjBN2wVu3
zytq70GHAiiCDZXudDOo15TtGlJ3ewI3o0q/N3Gn5Wa7ax2vuhVLO/8uKrIYMQr3zne3nxPAroBv
SFNXaUCgt7YD0pN9EuSLulsgjmPbA0oFTRXtyJKOBIqq3F1uKhAUL4NAl3PlBSx757001RqzOlEO
TwP24JAfMlj42WDWpPKgbIDpmC5/ltqf7jRa9wlApodSQYPVB1YAzNqQZ6Rgt3eLiToE8f91nfJE
52i8FCunvC1NvlPCskT8YjTipQToXcUU17OIWHE+dwARetcgfMOJfV+l4maNKZAjY4YmDia0r4hj
nws3P7DV3k15/ttMsz0ts4M3musC+RUc15eIvctAgt9WgoIoGcvSq5GF6+CM1sYdUqEnxfLuNuqS
hnZ2V2cpQLLx0vOLl0xYwD3QW1nkAt/nWLik88tij1ta4uDyF9Sc7os+gVvh7FlaBUZxCbQBITxP
1SfcyGFbnPTcBtLSCHphwtKFaIomb2SiryzMEj1nMtxGlYCXzaFOn1OWvaToxL+lKSvATUGxUGZ5
E0dCb80Wgq9Q98NY7s3VIAGl/TqaCqZdXKSBEN9cFFaYITAc6fKu77on9hr3ysBsJftk+mFWojs3
Z3EGueiHnwCKV8E11LNL3v8tOPgHsELnXorVJu/tW9nE3zJfHLz8QcYYo2E3DuyONyVr3SWjrMfm
+idv4wvBhjEqkRKVcf8AN/raTexmQyA8eL01ioZ0Fho5012p8Lmi9d00rjh0pvMQqeynBVaqhXu7
LcbmjNLRPqIMj2uTBEL8Vdqwb6yEekVCIduszTuSJUjxjqqwkR6lPhSO3KaP7HIl8Cd3DkGwhAjB
Ax7jDPIgtiIDu42z3Pil9320piej/e5gHYqN7BeZAK8qmsqNxsdqZ/oqzvLdyjVF/vs1KjTaO8M6
EM/h/JApLx5zGfz/SV9YSbVFWno5kTyRLNl2ss3XmgG0Q+30mjo/JhqZE4BTOJFPBd/TZvBRE/rm
eTx47e1kSQmvGlAeUAt72pmyfnXZt8x6/CKqeCXxETseZ9O26btn2wCjDOb9pki78xpuishIXjaX
4YUP/2st5+JQz4ijB8EU19b6duimlnwVNLRDPg6b1Fh9W1bZsUvSogNjV12jKzSvOhMsOAuzfAIA
K9yDOXnXCFDO5azOzUg757LpQELQjxPyqvXcetPX+M/JTfuCFQzmDEDasE71ecR25ixR+WtFpFEI
set3Zpf3k7SeRZfoUCmsEgi4yDBohHmY0LiipO5dM1rRmBHgTk8/+vAif9hBbL2WdkGctG0BNeE0
iewQ0klGC7Ww4uBbINdYFo/TCZtIB1k7+sO5vdVBArwQoLZNOoA5zwLgCwT50Ed9BPQDqqYT5na/
fMdTYUVAS7C/kkxFHEHYJWP+RcjWt3ZzSxWgcNa1RdkxlgeTfTsiLVsLI3SyehqhMNTmGcGxLsXd
xrC2LpEhX6PAS92w5LNAVY6a1Oc1YKcIAZhWX70swzZiQiMgp8dRi7uTJUr8DWqDOMeQi3lyY0b4
ChhETgtfXkIsB5iYEDFKtDeXb2Fs7gTNDv4AaNGfnBmqb62d6FvXn8Zsn8dYkDZAYzoUoG7ewBvH
qxsgQZfyFfBu8qN3x4jR69TtNzHyeW3bIpeElUpM2kXfG+RuNA5xjiPH6Iu+0i2mUWch+7TB9zaE
edITVZJimsdpH+V1SxBLQYqN27UtMegsL7cSYOPCSkg2pwHmcclTzJkYO401DsEHTSCnwYMG42o2
Ip62ul8NB0r+SSn928Br10DxNSEBaFHNdNnMdQ5DCavuvE+mhp1piUjjzxy5DowTu8MIjZN9dGGX
4w3eOhN4JhaSiQ3uZOcl4TDUCMbLViwIZmZrdG4dsoLqLy1TbB6a7NIwq09OfBlkXUpWrjmpcjMa
g/cH9rdBObsd4id35JS68USR4B80iCf28757NHqLWNVZxeDOW0S5iG7RdvM9KihWylbZtZAliztG
KgPPfyxAaJPVtrCKW5nD/B1o+2Wh1wPvSFvLQ0F4R7ylLxQ9ilZVL2S9wfmB+mT9tCOyITfguRqU
OUN/nUOFxHMyLiVbMgdcfUie0tqYqoYg27PRHOOLui2DeSuHOEBirFq6t2bgmFcCE508XzJ22mFM
Ds5tPlnlpdEW9ZPISeXDcchtzwbeIEBhBTE3fcVpH0y+iQNa2qSDhe1CBd+riX8LhzyyfzBx22CI
rYVVXQ7wZzbxAnOb1odJ4lQbNfEhQ3j6HaaUM27RPwPpl6WfMg3ZzvBiwrO5Aejk8FG7CNN9Oysf
p5xYdaAjaxMMMYKn8cnxJcJXreT3LEDJsFlmWRKhXjXTQTm4t9kdmeVl2vsoLJ3B9UmRIxXiGwTq
IUCCNtPeSv2B1B0fWs4GBbTvnHtLN37pnJKwuQl68QtnDBSc0ln6ft/AVL+2gE1zpC+N5AXLkvPd
zx2BebmV4JbbIJBD2JS1ZP+goE8InnZ/Q9Rb9XMhAhEk4GDYP2tgEte0gwcrDFBJrMLu2f8F02j4
BpZq4VQgSkuewUHJcKtF5JOF3ZA2w5b4D8ydcuIYBo9ssMSmc83C2QMaJ0MjQIGgYMCujoO4Qdp1
47hN12zFtAy/PGrEoONLJ7iDjVYRWijH58KqOcfnZjDfJQFb3G3PKTInrrTt/1htFd22daaeexS5
YBNU1qHFp2LAAahxE39jcwYdr7OpT847wjsLROBz3MA7cdnN+lFObTYIUsod86xwNE2pC/4hs5c+
28nASp8sYONPUYA0EH2t5r/NTd5R98fI3hmY7PnuCzaTRhM37aaiTiA2TbmAQHEwkl+lnZHku3Gm
8RWOfdzmoRNrvpeRLcABygyMOAl3GPlIi08cCXgqtqNndk9149Z9CLLFBkRiiuRiySPc1NqYeiKI
yNzosLFrbW1zu/TPSgGbSJUUT3CZJuGUgtEwOaFS6KbYVRDMPYQcY4dflGCqNXrXW+PRKnaNyjQg
wxUDqVabljkUkI9j//3XeXdbTRXbf5gJEbvaHMAru1lDQRaM2GEBhUU5Q0JrcjPPVXwfm756qFWT
sHjFJS5myhWMCSTOLNqBptixxdon+n2C0cQJJ0sHB8Yc+a9+qRtv0035TKSyB3npzIMqd2H1iEa2
WgkCViA/SbWdMHTcJIRHQAXPZoNSep9D4YVOyDlEBQi7N4tr9Jd0h1fwTMlBZEvYmbg2XaTlSLha
8dxWPi5TNHPmz7nl1Lofm858Hvxu+W3PY/MSxZGrDotuxXU/+QkpQ5hwvs1JGpAvPnf9ncEugoqL
Shli0GWaYpu5IiZWeAKhuKGIVv2I/BlspKXHBnSNovQEt7ycXqJkQnjJnDWnWGLaIN0SSadM9hJD
f+YUI0TgSS3EfMJYWOYddUEs0wi+MXvVUZV9oxTgEiEbKEEOh4is7qwV+bLNlRt/7S1KYURSRmxs
EsB7xq4eqsJjXLFyEbASxzdeR4LFta+Qu27yALEfzMdlgPloLEBIEjIWv5f94L1aQDgZxMaAWWJw
Gk44hmiZ8xayPN3Fr39keVCSjqLHMpwLY2nPh3LOf7ki8K8dnfdfauUzpnL2w/5+dor2MWuUuKvG
Jb/OvZZJzMQOVJ4SIKz6sLeVVxq6aAphjCJBleJIpZL0dZpyy6tdTLO44wVShIiLvLtzKRg+i0mN
4C+1um1Eqr+w1dMPDRim6axDWUaVkeYbtjWDrjj1GHM6V6MEBzgWjfmnHZfuOloiImpR60TmXkFu
uom6cWL7TC4i7nDD86h/Qdj67mbpmG1jzO/xZkBMNYZ4CPsnexDY4oacYNcwVlpfD6r0JNEB9kQu
hhVHV2R16P7gaVODDKna8aVsnOVXUeuUAykLA2XDMageipgaFG+bGfnzcvFaL3/zAH06LUzogqYL
AsNjTSa7g8qwZnrXKQalSwTK0Q43AmJGo2tP6T/fFabpTONxQccPTgA9+Prf/2lEwKApCQTD09v3
UXpFpQ8r9qjG/ed3ZB1LLNh2OHQVBU4TkzbqO+WSCU076qsq1EWq9420gz1SvO4Vf0v0YKAfxJHk
g7m3ZvO61WsdFtGy8cOEeHXnzbl3RgwFcd1LZCyXVH6Si6IQRAxo6d25xPud6Gh88AIc10P/Tnsb
fax/1OFOa1vJymwBJ6WsH7wlg3IVQhpYd6dUpO+bJz4PxrdRn9DkNsFBv30BWiVRNAu7Clkfq1U0
PaagtwwZu0SsgC6Li75TmP0AW1JEs5KHCe+hudPIAXD1OWb66LFYE5jHPHGi6/zB2IDj4K2/z6WT
8tc89M/YsAmmrqMsBfynquxSw52/psJ1QgvywbPG/4j+HiWMLWmKvb3/MQMqCXkNGhjczR1DP8HB
0j/Doi5ONPCt981MYNconU2owpC0+cTeXstl+9YjOOGoAbYX1JsYrPtGxLMTlrlRwL+B/0QNIaMY
HqoqN19FpCiLRpZpQJqlkEmAWRzreQfLWj75FlgDanKd4rhcCopp0qwj2JjlbFGPyVyKSxH4gV8i
hYhHw75ymx2UYgU4QaOr2pB6mj9TRYcd4qb5rK/zNKLAwVmRfFdMl52GDNFLrgGnRWyHvDFSBFe6
v0560bok1k7izhqWPglppoPHdXDXmdhBg3V747C32PS2yeESPnn8OAyB/WeZIkoxoBieVNoCU4zo
OP1R1aJeSi4ynNMl03pbQZNpw7Ir/d94IiziSx2pSZ5jCxU8jV1fo0HA3yXCwCR1ZasrUDcbD1Dw
c29X7TNTZH+Ts7edtwC6i6dkgDISznVGoELAUZE8KUUP9moh0yOj2ucmXmgVlKG35LP0AUxVt/je
pTmij7rzRMaZiA3b+URdgmxG6lxGmC5jf1CNDF5d0dW38UzDGTtztTzTTyYnDRJyhZsYukiysYVi
BlV6JKEtWskJs6R3gr62aZ/AG5Is4NajQQsho1rdjr7VkgxiGcCzaByCv9RrOnlhqILXUaXWFxfY
VoQ3dNHxFl1WkYXjkFR3AM5Y5xIOt1fcXfYnbUbOj/1cjsZODW76Jy/K4W6GAHfdxzq5z2IHkVI+
yfgSd6WC1NdRh+8il0pdH7T00mGuFi/QcZYw7b3x/sSUfKxrRTrgIPDG6AOH3sGC/PZjINm76yAV
1CGMlEXvrZmb0pkc/nhNXhcH0dIfpM4jp/asG3o28JJa7bDDRWtc2vmEwuHED3o/E9BIxr2CxIbm
OPPN2x9kGw6cjkpB0czi5npGQMapS5GEren42ElhXeLPdr46FRMfjdpqZwDChfdAPZ4q1EULAH47
K0VJ1Y2iEz/u49/Gz8Is4qPEP5o5dFXLqqTsFILnIPSj6pI9KXm3lSSY8cRjeL9UooqjRyxt3I8+
CsG3jwH1VmZ3ESDPQE+09WbViT9BTavWIwAJOdtYbzFmZpsaWx5pYk4Q9kMePy+WNDexoiG+GUVv
XqmY1PBB59WFhGAKc5vifg1X5+HEz13v/O1mhU47hiMTfRJblePmv0Y8U/DxAvQGznZOJFW/ESJQ
e90p+zCkCRbSwkiBX3U0d/jxOw7uwwWG/6egBKdJ1Gp/SysopoDomNdSxTZs/tJNdnUDqrDQVntC
57guKO9+MDYUfjXSPPdYOANQ0Zr6CfdRA65gX4NeBVld82Zt/1c9mOmp9/nBd4ZwHBXCKmV2aMG8
fZ+DaVA+tXQd+l40fsk4Eu1q14WSWHrdAQGZt2+HxbydhA2zKBX11hFjd8aeubz5/FV9cONIENiT
C+QQHlLPtz/EtOZSg6hqCOEc+t9GRsDxgn1679PVOJS68k8orz74ZhA6o1ejvM7du+s54Z/tg4ZT
nnQz9aoA9PxX31XV99IfBXlpefafNxEuLkJkLihRXF7q0YZNGgmV3IlWoBnDNobIbPZhHrFgww0J
gv3nz/H9togCoseDXKM4mDuPnmNOSdeM25W0uzKvUh1gPvLy5cQxyvrgw8Jr6Tmmx36FDdiR5q+G
ISMzB/QMqdqRF1aIAZ4kYkjCckfgYLshd8AOQhXT6oZU1ZRzroduCc6jgQRW5CRz74qGNGl7oTsJ
0rX0v9qz9O9heimDiku5DACM8vhxIQhqOvGVffDymcotumS8e17N0cs3mjSlWJw0ICTIrLE12Zhp
Za1YlMF//Px9vB/XCDCoO7JXx52Kd+XtOCMOamoKuRAw1U3LOfib5kCFrjy0DhKQIc3/q9yWocZT
pRjIwQlX3/H1MpihJK+ujKpo9s6mFVJNE7bbmUEpv6YLtrYTi8/7keAhr+I8zarIqeRYbD/21iQs
xXmwwDhA7cWO7jJbtteis8QZPm8aGZCD7mZLQlYtq7w4cQ744AHD1SPxixmMhFP76OtqYDu7bDPL
sEwr7wuZSgRq2m13ETsm3SuHvdPnL/T9B4ZFkkvhrpMex6+jkU9zrjRBQjehVk+6pu2C4/zzK7wf
nav2z+FefBP/45rN8+/URFWkw3kKVd6lBrjR0SgPcG6afdcv8sTU9P5muFSAfYi74RDsH80WDaZY
ju0kwc2tHT8BMzOZ+YP/qslmRjJXLajEqIQz5dhHYLclrdG5g1aj0+K+hSN5O7sZbcSVq/L5s3sv
n1yNCrbEKhDYQGrM9Y7/mdcXf0Lp47VpqGd/uNCIVMJupJMAOI2LRQ5hZUVpAIlHtL7PKjshK8+G
4P75z/joFQYrOQdR3WpUO/4V2JtXuw38FaR1O3p808HNqsegS8wT69hHb5BijIX5EtcCE9rb+8XW
ktV+yjEkM9LpgJQS0gHg7ROD/u9B9+2+xLcYk1jDcQqj6j26DPoaaY+C+FcOEuNwJpbYJfCkodi3
cbRd7uxh7h6JWYitUOal+Zw2prwrcWHe6RhRmhu3wWtUWn4WUl2awEUuU1JtYshV/Ymf+sGjp77J
LhgfM4a04weiMrpVCH+ysCk8b5cJwuaDpJ8PbdYOJwbbOrUcPxQ6Lbje2HmjRj96y4MZKGumoUNz
fCzJNq3Et8QZVyy9nz10NvgWBAZa/fexZfk2h1rGuVh9B2/fuLW4QYbEjDcuUsQeWWxvpdSUYiUp
CZ8P4/dzO36b1eDkMkUw6R3dYJ7DGRL43UnHxUO5paWd6TB224y1uVwJtrPdJPZOQG3H+sIZ+maa
Wtgbn/+KD4a47QT40mBZOTaT/dsbNtIcbtgqim0tVV7O9SR3BfiAE+Pmo6tgn+BVMu3yv6MR3mo7
Dco0wabpabVDhwicanLsE/fyzonLXGgzVrgKshbm96P9AKHvJdJT9Gfl3HZbRTrMT3L+aMuViKAO
tA/SXb8UdJ6kXPa2ZcMooM0d0tEUl5lU+rr3bDNs0HsRlqJi8wo7MxrOLmi2QOD6i2Kwmm1r1OSl
jnR2Pn8TH3xbnKNYKyhYsAAee9GI/CUlOQEkbCtB1nqHCBKx1iVNyPnEc/poHndsSrEcgzgU8HG9
fekYLEePQhLzuLOwm11GtGL4SpuvBoeib9noxgfiVrtvebf4BwElcpcaVfB/4YD/v2/6g0FB7Vms
xCPKz+IvOeGf1aTxNSIg+Eah7nNfwZRplmsiz1xk2pFqtoZM/nTg4JHK5eYZOKH0G5OP+6qlzlch
DKH2fgsVtC4xbtYErXQLzj0LNUx7Fo0OqzsyFT1i+6DjnRVkaI/Irjdm2WaPeraqEw/1g/nKWcXm
GCOxTMBVePtMe+JNSyzrOYgeJ32g/SLvUvJnUDqRQdksuXHv0Sw+sT/7YMzgXjSxgBFPy/+PBnxR
98igJxZk2AkoSQaLeN2hRdsnE/PEpYiJ4w6OZmSfkzNtnb+V8eOyER1xEo6SzNjoFsnPxiNYegLn
T6FsBGiOSWasafQr/GNY4cs8v0/zJdiZsdN+qwDMI3dxtjNZ9eQeVCnfaIq5f1uRNHa/+LgG6MEV
CE2DpSVr11HCbs8wbVorlbR2vIsYlMdPO6+tn42/OC81FZtyZ/Sz/WVEem9QivR8jKIRjVCMOqqE
x2DVJt03e4p/tukCJn8qoL9uYPMaN30CKTq0hqD4ghvR/27klbis8wacPFYU8lHahfrYKFvrC5J1
oNbuaEPRFH3b/B6goECAK+0atP4sVIfi2IDY2QyZfz/0nvU0xrr57iBhb1dXYzPfLm7h2ofWSCim
ibI1LvqpoVPKJJZdBEEyUwamD31bmJCEgVMZqM67ZFpjgIbF8L7WOfCHnTkt4jdGiqI7b+O5vU44
abVb9EAk1GNEV3xCcpoIV8jLiNj0GmoXTSvHIBw9KtEYBiUKrhDrNRJCP6goaXmkmBHjgv4csAIi
0K+ku3nxRs0KkH2gpvnLQOq6s+/huD+XDX8dW06cPXZRGc9b+uPdT78m6IUErjjPdoJUspT45Yo/
GlR6sbfs4bordFvS2BZLZyYbOOt9Ew5Gb6d72NOUSRlRK+XSbUZNbHC/9GeEn6JvRGS/1FuLJtUF
R7qIXORGjg/W2vwLDcoBIMV11hwAeYvyqtRjfRGVtKihWLvqlYLzsoStMtNim/d+cj0OqV/vcBUM
10UbzPaZQiGGEk+baLNRxsrfCWV73ie3diUa0252bjEEjE+dKw/95Dii3dStCct/MmpUFW6j3d1s
5vKVGojOLzp77uzQIy9s6w0EWGyRtGtvJ41peW50POiwN8cp3aZUzdAxVGyhNwmRMmArNbJR9A6S
0t7kBfFXs58dVJ9uBPWRUTC3YWPTh9nVpl/8KkcC3MnByStjs0zro659a+zPjDTuy52V27rZL9jT
2t0AdLE9j7ABSQThas3PagPCiUp/ArA+VPXony+0Tqn9Kwvk4igThGQMPiCS8P6cy2WEq7sl8GT+
0XVWNF54dtPDCs79FQqbNFCskeMWAW5hSxcbo62I8hYkI3lhm8T5cjaPmsRhQn/q5osckOKf0af3
82tbzeIBjTRU6LxLRXVYGsjTu5gvdt5lnZzuoJLF7jkLkys2aZdOVyRm+k8ja9TPBNwmEG3WRcRg
JTbeLbJUQk+M2B+cr8GQQzxKtR3j4Ujj17Q3q/sVPj9thbK8+spVE3NjZw6MlcynZbCTIxlfoeyi
6MWd5/5RidyWiGcm8btlD0ZDclT5BLbbmOptp4Yx/jpKKtMbmkNugrEhCp7RU0aIi8bsxkPr82Cw
b79NyqnYl+bEng1RKx1QQxYLmg+PdLtsKDtnl5t+/Dpjf35AolE/fr6f+GB5xaFLv4vOF2eY42a8
B33ZKxdOupgFZFiwlyQ/3cxfP7/K+xWItq6gYO2w+piYet4ue+kcI6XTXMUQIJjbqxgsTpvtP7/I
+1vBSe2uuztqfbg5j9ZWqyeKb3ZZMxp6szvRjgxxJzjV9PzgVlCz4HXioQUcb492RRkRIkUCViSk
I9gdvN4zSbXT5Y1q6nr7+Q293/uDQUOTximF2oAljuoquVexi/0fZeeVHLeS7vmtdJx39ABI2Ijb
96GAqmLRO5GiXhAyFLz32M1dy2xsfmD3TJxCVRCjjn44MlQCiTSf+Rs0IUCU5uBu9L4h46hC+Wuj
tdVNlJqskxae/HMpVX5/oSMxuBKunOk+z18NJi7YPRkdo0Xgn9pSxKXcJg667xJEnhp/Q1L4uIj3
emTmwFv0xvuOx1ZqUEptACLTx31D9tC4RIdaa/d8+HKfJSF75/PJOZHMoraKxKRAjGBuL1BEPF5T
eWC11YA4FZCjWvuC61AmX6Ko2sJHUqOfuItoP/s2KQSYqY6IwfCxFsCrpc41l1y+QrwwsLPXBDBp
i0JLkH3//PnUM8sRhIut0VaS6aUukROAW0ZT6cCcK7EeZdfxCPYTzQHfDtwJu0YuFBWHUsiynokw
v6gTBZk5nQgnKyS9cZpIdN9htlX3XVdP5SYwvFAFc2yod7rWZSB6kN4EhlUWSebg563ZG7PEB3Iv
2UF8aArwLBsUG1BIK9uyqFeW5hnAxizPYIFJoAbHl1iUrSLbbobeGDD/adSiJ8mOxU3m1d0vo5fb
29HrEaHoUtXGaR7Jm59Z3RQ0eSIluUx8GrouRrPBa0UIsxW9bUkHXYnbx8CggkhONcPf44oa8coJ
cSalQSOLoh4tXvqHlj1/s78lE1S7ynawKc0mc+NLRRz/yRLYs+IUGD/VHaK0KBviwRlP4bdAE9Fu
jDs1XXuK0xCZroBMURq5H4okS9mStkDUw0eUgpw+7tAAJ+kuHROFAloGek27SyVIRi/ZxGQiSyyM
Y8NiGnrursB8qHyhvX++VM+0EojWUaPQSBLosC5117oEmbA4QjrPi+QOR5LYvsCHHox0b3aur6Ie
HYnCPChWKW/jLBzvmygYviDgAaFFiaU7M/MQYYTIvKUGP14Q7cc7W/GMPZ0JDdseVV5ZfsZJkmFS
neWshy9AwWDJ0FYk8Ch90mROFwttJtU3ByBlsBRRon/W1GQt6z6zl2ldUllXuClpZC7Omq6FJZh6
Q+IYVChuwboWF2UzDn9c6wF5h0YYtT2k1cxl6oQTmKG2mYVY9agHtqsS0Jc045r4BSq4StgxDZaj
lbWBQO1ke5ozQZf88vlaOJ1ZBH/JmFCHpC2nLCEwk4mxET2NiKax3X4Nldza1kkzvuiTLi7BNYYr
450pa5KdkRJ/9Ibpai8uObMTGXJrlDXLSLF+2JMd/eLSUx7KiLyvDBLtRp8dLxG96Nwm0qMDZo+9
q8UWPo84mKlAVMb4XkN67IAvju1g622sqDN+ZOXHOS0KLWSkcz2bHsuyfWjj6CCB2QaDVOVKfh9Z
/RRs08o2fhqiyNRNR8P9Xlbi+pugnWhjjN6C2TFFrt0Aa+wrYDpi9oYD9QnOJ59JVJTqy+9+UvkP
WRKU36oW8pYjVKTCA4huwcp+OVFJ0RBxpipFoZSLci6kHB98Y1TZqh9QWqvjHERnBjGCyyQAYeP2
jTGzI3uljTYWYPTHuu39FyB/Ctaftdbd2GOVDyuBxbxhFjOq8kT2HFPQI13W4LDhraNhVIEV0h69
aKAowVxqtCvq5mvQjBPNOt6dvgoFCRrA80WsHr+7KkLk2yvU3+opMnbonzeX2WQkT7oZh08K8hXt
hugLpyQlbRHMV+q7ROj+Va0YxYWJ3/SBTm92G9sNcvp4RBwkCSMGhTQhXglp5mBqMSkzlg4FR24H
jrdFANsEALMa1PWwK+3lNzHUDeQ7ubnKIxR7zFoKYKJ2xQFhcm1lhZ/bhcSYhJOWAGdIYHs8R63s
iWoSeYo2XVsou0C3Q7InwBtIP1u5eRcA6gdFHU0NsCOztH90Udd/seUOhekOZKEF+yurryVseQOX
XmwJjQoPHxQV/EoRK6t5fpjlPNHS4f5EI4+ba3Eam3U3YTERJo7AOPCadNt3DaVaq0af+xrU6DgE
dV2ZsSDHU4JXCiWcDhaP5efdEzYRcFVpAf0agsG4b+oSE4vB0hoKOpK6ov5xJuzmTqNdR28TUWCu
nuOxTb0Xg9ZzE0w1PvPE2c1VBE3PqQMJxjfIEBRP7dzDWY7FfZfYYBk2kSfKL1pu8fdJ3R/1OqjW
qpfnnktHCZlwz5wL0Evska/aFX21PHHI6iPNTeHMPOUTlQAztgUYLDX6oVU4Eaj42aCFkCnPLbbZ
w1ZPLRMjwbSAvebXa4jyM4eJrrBtKOVzi7CDjmcLjSO1iAPILVPUTk8ppYItBS39EFt0yD6/Hs8M
RXKJbt4MRLMR6jgeyhgVAQrXq53cRrehKtrUxf8kvsl7Yy3m+FAxPF7moGutj9Tmow+9OLcCr+Xj
B1rjDEWiYTHB9tzaNAGjQ6D4xS30aRzv4qCA7STlDd2HyvBgXNa2eI2jikpCnk7Bcwn+AyM3uQ3u
hZXjegpgsspczZQ6yHLRVF6aZjS+TqpAUdcmytEdE18J89bqGmHsGvoj34AjKfhK1/VrAp/xRZGU
n3jcyC8w1ORvlVFf0pxLdlNXxt0WaGL00pah9To1JdvDa5LS3+eRWcs7D0uoh9quZXwachkEZVOy
/in3RfbkRsosjS8lEsGwVHQmLRUpDToswmzvXemhE+7jxB44nOgT4ftNM5AcLktt9DRkRIApNWfx
5CAT3VCWBL30EnqVWkIG8ocfnge+ZUPQOA7kqd30qo/o9kNWhdfEj4cS93Jj0J6ErDf8TlTOk70G
kGGEiGkkz8I3sNv4fCnNS2XxeQHbqfIskQhSZCkuDj0cTpNG2Y7p9A51q2iuVtn9roh19QKpDx8G
4FCvXDFnDnpbBXEFaAjyjoy+0PECjvuhneqKgMrG9mWng3q91qGV30+RbFBBxFjMreE9gj2Wuoue
zosbKkm7x3BcfahkG7fR0tMOPsQmMju5tK8zqgcrPZ8zx8wHoMlEKBcLKGWpjYdXXSq1FHwdE+76
1pSx7aVoFm0zBEi/hb7Z3QJkskBZUxIXBKZ3uTRK10lnDPspxco5VnJq2J9/LnG69RG219CiR5aJ
AsHye7UQObQQuh6846a6UYJhtheBtITvdyon77CfB9xx8XoKd1HdFxl19jxUt5aSKb5jtTFuPKjo
DPgp62kIWhZDYDzMijx6DsJZvliSsU8lHqrqG6F0qJJ4RSVJrqIjSAFjmEyURpzAW0Yr29Cenazw
O4bJOYaOFdriVzj1MCOnOI7uqtHwftZN1rY73zbGOxRjy0s6ZcVbya5pHj6fmTMLmY4PEC4yFggi
yz4h6G0fWZSydrQJu5kyF80vMlU8olMf4z0aQHRagmhl95yuETGLGdJ8p7MIoG/2Nfh7Kh9Q1IVl
qs9B8yM0bwfv044PglLmypF/Jjs+ghstFe/yKOta8rLCcb8dHt8fD4f9Zutc9Bv3od+sgIHObM+j
sZYX/+gD8Zfnsa52zzsG2u/3v5+uHlaG+binj8+eeRiNOBOJMQBbi8nLe9mvgabjybytvwzXmK3d
Y7NzlewGB5Ucp3YxfnPzA/olvounzc5++3zJnMlHjgvCixAuB4rYhwoF4XTz43FzeHO2DyurUjnd
r8dDLKKCqjDbyp+HoJm3Sdx3WMPb926TbZ7iXeiiGLWyTj4OgONJPR5wGRtYPoKXlLmc0em3k9u4
hZPciAMCxa5ws115Y98qe+kxvhgugp3kjDt7n++SrbLNd/oWNadNdjNe4Czryivn6clMmBRwQQzN
XWf+c4m19OoQ2DXSNk6VSOnBM6P6Evpn6qCSsJbXnSZbDEDnd243Uy0hRDrelsSgtMi4iR0rQ5Zs
6w1S+YsmlPIcekH0TdJasi3dR5YdUbb+Ke6xBNrQetBvAnVSflWq8tuoWnxyRjE966U5vgdG3TzQ
7ZleV5bgSRZBt4MkgmLgnBGDXTx+UmxkdT0ssfLxa90C2TBmiJW1/djrO00px/BGiezcdKlIlLYT
ZSFwF08detrU5Dg0GZBUxHE1RbwduwK/7+/wIShXvtwHdPJoTZlURKgFycoMESTmPH7IrGkKvp6A
S09V7vtAbfc3LqQQd+xU9V5NfUIS1xyM8SfWXdFLN8loaNVqTTqAsJWl4QgLG9RJzKSEK6P0qX+Q
uwKIN0blXXlAD5I8156rGZrddHcg8VHAoutg1mCMCjhFKBfFnYu+FsYKKu1pXIEkoJ17W+STtnak
z2tj8bLYTQnEDiw+B2in45fVzCYz+3hA9aFLtUMXKcG1XGraLi0RHKvA8Lr4EnXbVkFJLmgp+ttQ
tHFiBjGwsjbOPglgPi6zeU8vj/yGYFMkGddx0KZvFs3tjarX+0CVLv3QV/ZqN+xAYh3MMevdckrp
kyb2Skr+EeSczAYpIC44oIlBVBzPhselntfm/Axq3d+CRSEqC7pIfjNQcsOS008VBwwQ0nqmTAfR
R3qolxXsSYCu3M8YIRc3zenQZ555UfuBfGNrNJY9lBavq15vdyGmtIg1DcM+KSmijh51cFqkMhIR
cTJ7ZFY7oFr+Ni0rBBvqptxZGSobudygGJ5b6pVVVc3L5xN/elLxonRLIETMAMIPOey/1eejCFpw
beskALXtPaO5Sj6Rt+YuGeXy8c+HohbEQlOFoKK7OK1RSIqrJoQ90mo0bBXcgHdFg8YABLf84vOh
znxKChWUKeeCP28mFldRg6e7X4J+dLJG99y4HTNXTup8j/60ulV1v3d1hEjExug9ALJkTa6HvAHW
OGzMXpmF6CRsV+gymzDyRKSTX0v+5UDOgPNmXr6qAiog+hIaezxInpJh8B89Eo9tEwNRqOPCRzRV
i65Uvct3Q5y2tOHbTD4IYywPGYYe1+WYF2tQoLlIcbyAAcfN8qkfyuUn5SxlRGOTknrqxCbO63KQ
JZmLtpd0bxZJ9WLn4IQcELWdtE94FYjtFJ7DC2pKBHF9UtAfRka+JY6uJLXZxZNuPwSACgoX53X5
olAsmIhlbwbpJgdo+qI2hfj5+Yebv8vyDfCjoeA/b0IqY8dbUNgUxYLZrLrEPvJWab3hrozq8c0c
bQqJU7h27pxZ/oo+yyvDQQX0toykIddhE9l5qSOrnYdv7WB6jtYbaADpaVSvxCsn2vKIslLJmbu7
ZIPwa9Xjt9NCDWRCLGHFHTfezmrq9spvQ+mlRZTqClopNOMY5uMGy0fTHWd9pF4OEE1plQpKY2Yp
+89n+/RCnrvdXMisGgrVyzJOarW9ascwncNZvqwEtLGXAlWsjHLutdn1Bj18A6gA/aPj18ZSIo7T
Dup+PlbWNRLx/pdRLRMH1ldwQLNBd7041W5zNO/uRy2lf4yF3rU+SB36jUO1EgnPS2ixxHgOgASw
xEEVLJXu2ynsezT2IKcgi7vp257O0lCou7oq24uyFvZv2bcJUv54qo9GXURpEEZiD7Ec9p8NYggI
tez2wVCuTbU493IELuhDI4iOIcnxVDdJDGqYLM1pa/FSpYP/NdLLYAusTXM8O4w4dkPzNYSO+VQ3
I36qWp7tEgI21tiofLECT1lBbp9ZYxxJcBJI4+dVtiisSlVXKpkIaC8roJN8Q9IvdPTgVw780zQO
xDbCDDbxJbUW6OTHL25igawGnQ02gYLKV/w568dAVfoXZKX9X4M3qm9qoTZ4aWOSvVfTCcEJBIa4
HwjRgk0t4uQxKsGWb5J+VF4rrTFNQuIwXCOTnpmOj8sPqsbcd1zicoKWcygz+UA+fWdU1+zkyohL
/fD5ajtzrNHmQWgZWW+V/5j3wN9udRhAI6UTYAqjhSjX1IXjdkoiMPv4eK5EbudeiPCRPEeDWAjd
73goK7ex87U5Q0bTD68zHCi5+uCvP33+RqfJJeWOD1QOzSWixCUsX/fDIrM15KEGjDmeAAXOdsIq
ItLPQEn6bhd1dW45YRf0gDbbckCAMDeLbYJvveRKbVGGyFyms0QYhljFpoSak7pegQfMn+90AVgT
oiCgcUom87f529xj/YD4H06oTj6BbaafZ18hcrTmbnXmC9MSoFEC4wMi2JIfkAe5ajUhhf9I8TOE
BOV6KyQtLYFVT2tb+Nzco4ZBbRDLAypAy25spaMdFSQp2XXRkw3MKUtaKdldltIbSXIFgclJTK6V
5eaNKrAsxGNZcjxfs++m0pfcVu6Ifiu7eRhA7q2E7eeeDqYhZzlQHEGHYHGrKsVoB9D0MiRlK6/d
TACF39XJN34QqivWzUhcZhwi+Ji3RSS0fNskWfdoCMtDPYCt4aEFJuNrbJkDOs8C+Zpsg6qLsobs
OrNREFEBhU7LHb7PMrvA1p5SOugih5pedWhVCMaTWEW6nLkAiPDAnM/HLSD+xerTctrh2dBWTiZX
yJSm7IbB9mpXxY2PxlkYuiaqcLdRXge3OZLL6JTbU/CG4vLrpEjCBVNYrJ3Np7kdeBoMTyHmsnZI
ro93BGq7FWhkkBVdbvYPhdYgBiCX8W+0wKed1o/tBZC7rRSl7w3p9FYb7GLfU1Derhwhc5xxfPNT
ftMIQ4CykPYu7wj0ZbMSGWQ8LsKsfMzbKN+XXhTt7U4tDw21zx9akcibzoqCl6gbRzgM/a/YUh/U
HqknqORomSv47wlEc3e5BTtxICHbNtqgbtsp9ldO1tNABYgGkilwdYEEavpiXSOZbOtFxleUJHDM
mHFbN+jy2leJGLAegiy5l5LeWmmEnq5SAFJsjI85opq0CCD63p+FtNuS8ofc3Iy5rt0CddTWIuHT
OJ/mtwoNeeaXqATfx0ui8cPOirsasTDPTn4UDSXlHBDpV6votVtkQlFwQj7Q/m4YAcrE1FRUxcl0
VNMQJ/GSFyNogh81kgW3JZpkQK3rAcVNHIjM18/XzJnnJA0hnQKTSdt7+Q3ypK2lRi5KohfFu0gg
9+2kIBVf+qwW36AbrFnanIljcMKAUkxgjlUR6IDjibGUNAkJlUmSizSJN1oHSJ4bBcO+RNGmr5Za
+aDYDDX9UWjReI/FiTntTL0T+ZZ+RbytS8Fv5IQ50bYKguKy8qL43VJ0goHPp+b0BpovN9CWcE9l
7v5FVD/3JfEppTujwDuhE+EHt35D4aKN6WP9+VD469HpgKRGtraYlE4P2ygUFGY6dG22KG4iTmVF
3WY0hrV285kzgnMTohdAAD6AsQhn1NoYBy2nW9e0WgJ4elIfqRtYPyah+peSLY8IRyOcTigVJdLX
gk+4ckqdmVYgnkRtczhl8BDHC8C3wwSdTBnlCaUqt37d2W6mZfHG1jp/JUo8VV8yEf1lIORNCBWB
9x6PZWUR0DZtHsuLM8spQM+/ZxV+yRuU+ptmEw9CSh2E0id7R2as91uTY2i6KBIDFwZJQjl1Q5yJ
natR2hKSyPSTHSO1At9BTLFSDz7GgSi0+225tX219FzJ7r1vhYHq+qaDBmFjqkGGsLIyzxycgCWA
kICzh969pHyFUorzpO9BoEvG4U0b5fxgpT0iq6h7P4CtgpmgDPHT52v0zMGJFw8YeKJUustLaS7L
p2iXTMwlgCVvWwAy34iol1eyqTPBzoewwowdhSSIfNvxJxuUto9rxWYYZOU3VYrJxUYOEDuV0DmY
NiE4hQN5pn6wtaK8LGSdNqQdhVssBDSAfIiegHWVN01XmXuji/1y7WQ/Xb+aPGMZFdYWFZXlBjKD
uYaaQL4q5dTqEPc2bFDIhQ5GT1XARkdBDzkjSDNDxhdFmLvRN3sFrdYSbrSheqa/yerE/IYRBAIV
XQBcLpDjl88/1umxroH3pF1LJwJLuGVP3ko0ermFDEMMA49vRhJAckECxh0N9Io3TWIE+88HPG2e
kpjyf+ReOMhog8xP9LesIIaZ1TUSRqFpXootikkGevZR59SjiN84QLHtLLzK2iqRVl7qydDvqhqH
w24Q/mMr18YV8Iw/R4LS70dxQacmY9CsWu5/MVlB5LeqtKlohqB3V1vmz7gIojePHf8+by9rCzcu
zHahlqc6CCi5fKI4leY7z7Nw3eAqA+8R1or3KgB0o4yCXUl02XQS9/XnM3h6MNNG40QkhKaQwuc7
nsC+rOtermQJ9GmHMU1XJ72jdL30DF1VRcBBxndA9hEvdLwAWt1GUSpz9/kjnC5tXRjgnigqg0il
Qnn8CAXCzYTXSJbWfvHdlGzlym7Fz34om5Vu8elZwkDArLlUQU+C4j4eSAooRLCYGKjqPUdR4ghU
AR2Iz1/n3ChzOqIBPwRJsBQNkBoJrVyTPEfEHiFD2SC1G+Iv8KejcCaywqCBzkfxkgqrj70so5IY
O2adK7sZirtDL9VfSQJP34XagEEbimmZ+wuLGStJh2djAjxW4yy7ovhXuhY+GdvP3+XM6UtPkJB1
jg6IzK35Mf62ixu7nYRSelCj+9i+CYuhf/cpKsM+Q2Kmb0f9FXHIaAM9GtvfFn3TRGk7F31e4ums
mtDPjryrxKfMhNqpuXKdny5PkgQFTgFJAwngEp/Bgax4XpLAA9bKX16cqMi21eIxsuLm28o8nGZ0
c4WD25V2nc6uXGxGgcIfh0UsbRAqbXZKNSnxJlLU+rLVp2rbRHQUabTowjHkQXU9I6if27ryX1D5
Vv9YDATRC/I6SlC8O5f+4ptEGVWBnnYPFxsgH02ehoOh+vFKCHpKZOF9ick5Jlk9oDgWr+xL7ejF
JbKsmVrFX2zu+01o0V9BnBvEliZHFB4wVIibrv0lSBxdpHS6H5/P++kXplpPzsT/EAhAlu94+cEo
h4Yawg3rkGzbBSMpIDWLFgeHcm1Wz1xYs9QPVr+E2xi1LqlwmOFxzqZN4ljA41tXzxMqaFOYNMoV
7jnwZPpA138n+WSGG+pU2o1Szvgx3SyzaaPh8KqC8usiXBcBaJkrl8EpmoX62nxwAf/FHF0sRRmC
vvEDTySkQroWNg5uW/keNnPwPCm69BMZTvS1khYTjCFqunstizCz0jHT3cy9iD/W6piLfewFdSYr
APNZfBbcSJJAauLUqYc2Ab+ppQcDnfY/vX1mtC38L8qK5IdgCo8/vsKbyOSjGYwlWfpRJGF+RR98
2lmBLv/pacpQkFIsxKY1xlt+e7QttYJuU+bYvQjcLhL+noz8jyvHyL6i24XcJdhmlF3U4xfKPCkc
xh6Vfz9MiouBCN0xK8t0P98zJ3EDBXVKTxSg2LgAqRf7NkzMaUDHNncSKxu+lHEovqDl7r+YopYP
4PyNjW/I1cWAbj/Mnyn/869GEXh2lmTryjzE8UuGXmfnmUEWRYQ1l07tjHXa4hqUI2P7+ZuepD18
L2sGz899/HnnHg8FkDINpBpxYFXNMaBKN5mq4Ft2CbUAxf1VmeR5VR9V02YtHj6g/IHQROXqeLga
+R+76MiEU0j9Gy7/zDXwdT2URm/RwZwMV42jbo8IoHCEhX8TbFlyIgswg2LjMDhrQcxC7t3j59Og
fIQUp09GlwAIAA2n5e1k9Vw6VomDDeUBPE76FqFfRy4rWQNQofa2o8cDfidDKvw7HsDInRFuxfek
og5H215ov0IfRO4+ACfwfWrEeEVPut2XaNyoDnpOKqSVNOPK8wt9RBeCVvoE+seeGi6HJAWH7yvt
I4AKo4HAVcr6E/YnLVAB5CdSh/IrXnGBMlbPgYdmr6P5vQbKoOlR1zWrfkwvCT4BSWccwA6kfcqO
si9htdz0mBxts0aLQzdgrm9ryfYiZGK6+qpFZize5A1iNZtgQppjH5TRhHUDiG4I9Z1R3dKXsqJN
jXNBD8a6FYHjlar0PTLD/soOQLeilRAKFqnvY4jd9qb0LTea7NU3PRX7xmr82pq1+OVHufStkEMd
nIDQg3zTqrEJFVZppVsMcCUEMbS+QKGY6Ki87maFKLfoGpQRia2QAI7lCf0r0DORdJjkINwPGspV
+9Q3gglDngLtPCsv0IPA7lB2pVq1v6XQMXCkSIT6tagz5CSNrBmvoa6m0Ua0utfcZT5USUdVfA2i
wKgUAAA7r1dftCJKebkQhwJfNtDCULUSo5GI3ifCD1zYd0VZqfVmIGZ5BjevQlUe5OpLlfVp5rZ2
g7kO2PfKZGqrqXS9au5s6MqI5ldtm+jW9GPRvky4cT6nshVYTlSUDS1VVonvWqDHkE1Vp2G6nAoi
bBROs5S2Q8vFhqsGNXy3Q7+227DKDB0n1oR2HZ5XeLINWYGWH3myOrg8eJ65MezzX9FUD+xuqp7q
xh/wYRJKbiMqZut4YgHMal9aO51I8P2OKJMCcwzaf+jzX2Rq7fBky235EqPdBlwQcJWEvZ6Gd3IV
y4rTKDWUhpAAKgBnJbr7DKtf+A7pgJgFqtn+3BEN8CDCWhGtEfZTsPG93vyC+EuUOyKwrdtiqrpr
wWwqTmtSPMORRuuH7cS3wu62nHo+TzLbarAYzXHTRrG1HdHUHzZtXXIWf34UnDuidFJFCDRQY0n3
j48oUEATbWMNjV65sO7yLBme6lq2V0Y5DZU4CS1OeSLEWYhyGRpSQ1BTOYigcvXJNuqnnafZ2PrK
z7qv78xMfwGCcx1ZE/JXUBVHPEA3pS/fVWm3Uh06iQ8R8sI0AJIfDUGSx8WRrKiF1fQqLDlPjN4P
+Kq1m+VTfVUa3riSCp1OLdJ41HksBLG4dOxFAb/Xyj4h7JuV6AtzX4jE+13U5poU/ZlRlDmjIeSF
e0wz+/gDavaomzXONI5iNPGu13ztOQxrfyXdPjNtxCAElDQ9gIwtW8votWKWUCA4XHldjIlKNe3w
nJsFxc2VxOnM+4BsoksJ3A690qUoZCXojJtYSzu6xf0Yh+a48wpArZ8v+1PADV+Efih4iPmCpuB0
PG0tTLQ6CnEiR0y8wsAqg8vgTHI8WdvWy7wCDYOhLZGpQcR6I0Vj/1oKo8+dQe8jbFWKsj20ok26
lY1y5u0JkGkEGiQUiDcuMBp1UCZa1fUIrlSZsYX0am1jBRmkz9/+zCjoJACzAv1Ca2L58t40RFUU
07KxfexdKD4QYNqYE30+ymkpYCYoA5zi0kQGlqLD8RxXJnZjiWEWxKxef6/GeDJtOsHxzf4TDj20
YDvSXn3A8VXAdCrKHR1Z/ZZCoP1QY6icU12f3qF7Rhl3ZxJ9+fz5TsNeZpkslYKIrdPJUI8fT4ss
Y2oT6g5KCQnXCWd9dLYqZ30Yag/ToI9fQPwh32VC/01prx0+H//MnqKkaM0SNASkAHKOx4/Vssas
lTIw4EJxkWe4FOO2NjhygurGHw9FY52SOxUzEqQldFhvY6PrI6Vw4CLi3Im4x5Y6MkzNylwrmZ1W
AWY1Cgq59BZmANmSMIyxceLhq042EY31IcBS6CWa7PFLG+rBhYoNzn3bKvGD7/khzWHVeAWHFUUr
a+9Dz/g4wOUpBDhl4A42dO7Fxw1oO8leCBbGQNktvBy9Sf4axG3zI7FG3hkCk9ls+rLPrCs02cRL
WsVVeiXTCkTDD3j9yyjp6pNVG8k9InVq5eC0WyKGwmErNt2kU5cWTWDeVn2q6dtp6uVfcdMPAgNa
n/o8rhHpb8vrK9XN/TyQNlQNjZX1e7p+ELOj1UEAj2Q11+rx+mkiYygUb0R0BQUzl+xCc7IyUr/C
G7ZWhjrNm+Z6rgZjElYWWMjFsaTLhYDShpjzKESoXlayOlmbIsq1W0vQErug/lAA6O71ck34/szI
c+EdJhdFQpq9i5GNqhwhsOA2Nah985JF+FloylDvhFmKb2oQDzvNK/+49wH6hMamAR2JUvYJIA+L
i5rVg0yvNdU0j9CN0V/RVdNvai+cCGHiNZL9RyH5aLnOPBjOez4jnQ972b6NSStkdPYKJ46V8ilF
stVwFDjMYlf6VisOoy/8CuM+IYHZs6HDWnGRPJl21nKaNklwH/YeCUVeSGirJeQ2z2aTai58CLV0
hgp944PSluXPvM6qx4BbTXZTPQjfsPCyUaPFzuq+htaPJ2lmyR3+aFJL2iBFybbw8zi+HrzYkDZ4
g5ZQANuiqjalJaWKCwxYkVwyHe23ZI51dhFhDo6TelmjbFxWiEiGUzx+raTKDNxiirz2YvAJTzYZ
p1T7p6cccupsdVqLYGjILOYN87fSc6Uj0YOeEWZ1U11fUxpr4Rjgpq1BL3A/P1Dnq+v4ewEenWM6
+DrsvmX/1IdQaMlh11LCNpObWIUYOiulVbjY+s3FjJmC92Cqt14eo8v4+dgntzdlEnSM0YqF8E1v
YnFvwGqUwIZMCATRF7lEWrl0+AHx79vpfx2JnNb//V/8+meOa1XoB83il/99E/7EIjb/3fzX/GP/
768d/9B/3xXv2VNTvb83N9+L5d88+kH+/f+M735vvh/9gpwcJa6H9r0aH9/rNmk+BvHf8/lv/v/+
4T/eP/6V57F4/9df+F5kzfyv+WGe/fWfPzr8+tdfFH7+NuHzv/+fP7z9nvJzd8n3esqrevrf/+Of
/Nj797rhX7D+SV+ZCJW6Oap/AP/++kf/Pv+J8U/gCGQ51J7JMOaE6q9/ZKTewb/+0sx/QmwEeqvO
YALoM3y3OseE5l9/Cf2fGngrsF9U4GaMvfbX/339+3+vun9/GabjP7/+R9am93mYNfW//locmZRA
554ycGKej67Shxjq37ZBrkNNalhDmyBs+qvIlL8bdq84SaOKiwnCPAVhJVhJq2jtLIed1efIJAFh
IYHBllhEe4AC40pTGpkmbVNPX4reirJDKlkFdDW49K1LDSYyrnNvLADXRbOAB8ZOir6JNS0rr6JM
0qtL4YHC24mussQWGytlcDooDdNB4yrdwv1Sfym+qmDEHvtI0BG52/kuSsxRfrOSXBYXhV2VxaUM
gB7DGYGT59Ysu8GN49gTV0Wc4occQTV79f12/CVRtoU5jdSmi06vjW20WXdfuzgKOhKpkNRctWet
s4guwpMRRbHndn0xGZcUKqHz6zUKSIdksrWvutRO/l6yDHrxnKU9qjWgG0yxRfeAd8iiUFE3JUEY
Ouc6GEJcQ0esMnAPJvZ1lQklyaugowKFy6WZVPgJVpXWHxovHdLH2g6pLuV+Z+9TpW0fokBR7lTf
t0hbKPC9pal8J5VDULvS5Pc3RVhnu6AyOlx4RW9+TfEA0maNOS2/pxSBACjomUF6qoUYBbB3sphr
GUAodT00A6M9JK34rUeC5nWQJW9LL8fQHL1IizersKo7ObP6H/DcwprWdmx5LlciL5r3IYgLxRyB
Xcl5nfZbrdR56URAvZz5eYrlNFKqKhdyLPH7FbUQt5XSQt+EyHSam2n0ex8yo3jqvNjUdyJLROGA
3Wi2PnjI7dT2iQC7G9tlex+OY9c9AWFnTM9IyzdZzwPHIFZAGLUWGnVHXGMuZ5u227iuJe3SytPw
2dRyBSK8X/cZXq9e9FNOm5JKbFjqIbKcKCzsB4FKHWa/E5gfKsToa+97qU2piJS+WngPVSR1/S8L
bpMi0L8to7mV4wNquRxl/Oh3DaVOTDbKMKrvUzkv3mjw8J+xpPHtO63U6l0TolyK8rCJU+IdQ4+Q
ilDwzOKtZNpedQ94RcT3pcCAbE94NxTADoYsiPZNI1hfik4jH5RwJflkqWOetb3bQ+Lo7+WyzaIv
aYHt1LXOsmcVGvH8t2kz1a3AKvTfv2lNSthdDLYaxS4aOvzLZIRgXt0qtoxaAGFGm3/aKD2+fpMb
2pnfHvTYM9Hc8CXUc0cfkfddYRqB9AomhVmbAtILR4RT8daFnSG2Utmn1WbsW946EzV/6COC+5AV
Gd5mLajG+m38P8ydV3Pcxrbvv9DBvsjhFYPJDBqJQdQLilQAGhndjfjp72+kvW9Z9D12+eXUcblc
LpIzg0HoXmv9kze7DcCnaBOelNZLpjDQ83ZYsqjZNKPL641BanPfBrNVPo6V5FExuxkLf0xPq+Ip
0LksP6BE6uoHLdpabWUtWDc0HA1nixkgTF5sUtWDcHtDHPulKJakX0BJv6K/LYLEkkzv9pDg/W84
iogfFRyPj9rG1vIlb8I1LobWwo7Csk5UZXJnEPD85BQY0e0mT7kPWS+Cu3awCH9cqgOptXFvku5s
2vaVZl0k9sjkuyDtRBDvVdlMt5sspU6w/GG3Zh4YS4m+PeNa6WaMnR6FGcho8CHK2upDD4K1GepQ
oERexXx2SitFSou95La0DRFcfLt5QCzzAyrVpGOC6L29CfJ4BFJvMFJmIBsvwrljGAlA2Ufu9Kmx
WAkrYbff7DolxG02/UvV1odyFnIXZN7zWGAe3zRkJA+r9dSF7feaC30b9OARuWsdjHlS+6Xv0mPQ
DG+Nru/JAQq3tsYazEyNT0YRYQOMPDSJrlcmWvpYG2F/kgtx7Mb8SHzevtNmvlO5yPGHmILbUTE9
HsZxP0iGposAjSFTPsam+i5oEDN8xomoY/KZibsIyjHZzls6qRVLBZv8jBbCR1mI7jPNGRH35VPj
Lucr9WGD5vQ0rOHeN/P+pH2JDU3pHokd32GTfLMyq4hdl83AGdZz1ipynam2925acYc4+uzoigVs
KD6ye02JxFo+JtjiZHcsocUa7limvOc1WB6cyg/jgWSlH4EaDh6JHrFo15s0Hb90q4G4vcGsqu+x
nKFoJYi1nMJNRIZdnA3OHmPneI3CxGkHDA2dbwzDjoZVHZB1MwlW9fKSIgcFg8CauskhicSj2ew6
y7ixi+yBqIcde/0ay2gBWZ+lXvDtrHsoWqLIyw0C6mFnjk546U0CZsG3+ls3808EwEZ3Q+pdzG6c
NjmYIlTG4Xkcg4tZ0KkCBd1o/M/GsFFxVGZ3tkhZqmcSKDO32Gewl7ZOaS9HeujPLJ0TaGtJCE3T
zxdPsSlhSC6ORhe9FaOaJ+zBBVoeWLom0b2shTHP0XSJwtmKLdaZrTdVF+gRBqm32uxjqZXGVCRc
mtdJryxDRhfURtLNI1b+q4cWtejHftv51bQfrcY7TA2pGouZTgAyhIpwkuUkROz62ecIZ1OeglUN
sWENoktye8DuOp27h0YH1mvU19mXyOg6f+MHMiq3yENvWCWWe6nAR9rKCz8HYWOdXPSWr3mqpLWr
82VNhroo9XbpOFuzzJIs8MpD5jO4iqFkd8V26O3wQWHCVRCpOeVdnJIsvVVT1G5T9oZbLKYr1sFs
zRLkxOplzrV1ACwIIH7a/bZtK3HBvMphSyjHcefjuH0/WNErXMVqSxAkJkO9aKtyb1lZ6795+MBZ
N5HmZWTRZxlWBRQGZhzgCbnv/HGIJz34m2w18vveyuYfESONJIKbjcv7YohnL+xWDH3Twt/0soWm
P1hQeOMS9EtsMfP2x0QRJE0spVktXHDKt2ezqPRdDQxIE2TnZsjwrjQvWY0Fa2LgfNjFhMMaSVYo
4w7PJ4Jy8Y4J9sPYMOwbZX5fG5bak3kQvEXmWB5WczJPUA8I6AwyZyuV1ij9rw5aYJQLW2Axd3El
qp5l1u+pJiLvEnSeAmODcpT4yij7W8uOcBYgtLuP21J1O0+W/ae+X9aDzU+xaU9b62jisZ10FhJk
UKJs/ApQvOwdVVif+85y0EytVbWSSzDnZLJXQ37I2sL9rAbQaWTK2t5lo0HOfd0L8ymYon0fgdaI
uteH1JX10azNGaAJnBnSPa06ECnUD6Rzp8yu209ksjwLNp5EKawOYtzqDuXQNXcCCQCuof4eLyoy
zDO7tBPpYFIhVXpl72Ha2xNqtVmJGsYW0HIuonLFwWWtPOgeAy7htNUupUhn5RNeDIVYnfG8k/tm
cCIKm2o8aol02RGlf8F9eL0McpjYlHr/rCGqzOZcHbvqut724YhMqBpku8XRuY3iqM2s26IciENU
w3qX24Lclytr1txmaV1/7fHwr7eFGptjGI3N3TpHu6GV6R6ryYacmBXsippPl8FHDU6Lx79fpHvL
WHUStoXxtlQq/2xKhqFA8R1BnvTe6SEYLSLc8VjA2p2UhlX67VkFtbmZuyn/zvaJiVio9bQPplme
lpwGIkTXunGmyQWI86YLS88gYvYbb5+b3UKNm8vhsFpjtR+NdYDQrQR+0Q6mMqUS84lEeWNX2Kt+
1I5jjJuyMJZDoczirLNC72p7cl4impr2u9umvrmxtR8N59Ff9X2JZ8VTR8/u7rra9zHkJ1oBAj5p
uJ/CsQ9vHRlYlC7V+JHuEWBwNYJpb6YjDVk4Z22sqoFlenHXluRWU80POCeMIw80aSI+5mc96rzF
/pIFlrdR0id+x1wihymAZMaBJxX5K+NkRvuuYWQU+3MYJmNf42GK1PGtm+yu2EVlPuYb6dvzvT/h
Hsr0IBTy4GuvmmK8o9rgrFbvUuk19+K5jFq5l9CgT7nl1A8w3VwCy2sobKUzn5q6Aipvw2JbBcVX
IF0iaFdtYd3VRoYBrpL3FxwCplPhNWkcSafa2kI3Md57WIJX2WTtVlelhP6OLOqt0VstOPJSLETU
jRlBwVQ22X3O5Ufj3fkhDARa8thj6Bc7bl+LvT3gwp9yZx6I83tVY7t8FNCcQMGmAsU0ZZfeuLqr
bgmpNo6YWGU3Qz7km2EUTxDuxJlV3TqH9erdjUJaUMV9dx+Fvb0bQcxvkUja997UBFuy3Q32/Ew8
ehMB20GPBUK72GQz0E4nCsnc13BYu2fG4epmltV4MVKz3JO/+lg4VX80YTDfeF7dPBKNo3ZrN5Pm
g9vR3nCb9pDaKFZ2rEFdUjYDqQq16XeoN+zpttQ2W/RCYvGWfHqKeiR68RBMLE79/HEdZ3/vNSYl
hmj7XCZ5laKX92get/nSj4kDCaaLBZv9frb78Wg2wC83Zp4au+tk4xQ2YIYbHhnj0NdTu3Mk2dDM
Rv2ODxUUg2Tbt2LjDK335CucW9KGHhtxiU4GT9ts4qu6dpDwPNKKL1xqK/uQzr6/qxkjE1fRBE8Z
NmI/isjAT1yb5npfm/KeZpGQqJ6j3UbVSEwKOQtjTMhoSaCOMUTntKAsNHzdmucQCQYbTuhytbAx
kkKuH7UsvERDEI/21WSUH/ygHaPYcJmDb0zdsYBBOc2cOHCs/DRUUztvZDCvW5usgg12FuJb364E
Yg9ut1tyganIVBu53jW974wb0qGvNyQt5XkKoHjEHW3kjYEPzHFRJDH3foV7WMsj78L8efMxSP+0
TMt6qpQipMXEITEexeAuW0gbNhwEmgnyAGU4ZtuiNctkRu7xTOxI/+JVmY4b6TofLQcBiAdp4UiI
nTjBbHC4IRVhwcOEmGHjNzNpuiS7RD88lqIH0wy+17Abds2YUe9ixzI6G648MnXFuOB5yUIpYrvA
fkKaOkgczQZHGVDRa2IWSi+qy+6cr3Z5VFKMO0PmfR2XVZhte7xLN4YoxEQ0r253fDLudWRHJrZO
s9iFF5MY3qCe2dzqo5qkczessz5Io2+X2OSesSH/NtWnqMjK28qpxENNFsudu5ALNXZ65eyH54DL
ciKZvdz1zjJb29QvB0WvIykUpFkW3ypVqR0US+F8XQanfCWer+bCLsEbg8T51Hldty+apj2aMhLe
NohkYcWqLMXCXpxNFy2JV4mrPKjn4zBa3qc1mOzx0NnwdfTIRd+0rGM3U2kagrCahsg6FkD/XC5E
pezWSkcm6eWi3Nv4D+OfpUtxKWzan21a2v6XysqqYcN8ps4Te+0U3JKl0NUhsMvV2uEYE7xNxM70
N6VH+M0mxCfbORJV0LxePXxeTaNeH2cTTWQ8t0YEI3iiLuXs5Ya8ndwGsu6IJYR7Lstl2tVFmD/n
fkfxwx5qrgdJxfmD4kxxowY5ZDZDGIJwEjMbEmQxEmPO2nphEmWSy+1N2TkQTvpM4PsD+7fJzkGW
8LdpCMycYIqo97izFvVawkQ8EcBH653+nGV51cj/12bXfGVfGPPjZBjBBY+tq89o7ctHUcJPie3c
KYhzZ7xyWPN+lRtNjjjefmu/zS1zehDaCDCKlwwDSIXNopuhC6tTUVm4BUl+8Kq7limCZ6QWTVI6
GgwW5gnGBBh72DyPaPm8Xb5ajNIMsr8WApjzOdtagcIgINJOlSczTOM86VnVmUnkpE7CrrbEl9mt
2GHk0DJ2IFmBwVNY5/a8saVndax/qHs2feMZb7yaqt8bqTWssupecH9Oz+R6pxO9A1h5uaVt4006
jz0qMbLeHHdI+/CeShdVbV2iHR5DS60btib+jIfS4e6NxpWHyKkLeEY/f178HDJ510GJjcPlMQyz
U0bwyBJHhW9XR5F6Js61JcAhcA5xtwNyqZohw3qolD2XYsMcsGvv66zgZNhWsZrEt6+woc5VNE6Q
87plYsbkBHAmdkFNekzcEheqPmDOzulforl7aVyPc9WBnGLQEwLWbqyitiGBMdNuHx27IZCbftep
HiXxy5KWDNIMftgD2xCQ0MIBwltzylsF06Z/I36JeUudMk7999yGYRUnydYFcx/SYkR1Q/aW8JKm
D9KWMCfSWA/mZJjzxveGYr7Mad+9GJ7DG9hkfhPK9HOQ43QUzGeDnGS1m5TJNfA72Gs735n5m6gl
U3CrvMzy94u39sy3JhlxooZS8pW0cnh/zXVizNp1TXtvXHHUmKmaVZ972dfqBXoOP8m6dG0fTXuo
5gvrZVbsIUC55a3hSm7KnE69vK2RPGJxtITFUN5ZrD31zYg+4ZnKXwFL+nMqHy1lrt1uaoP2uqNl
qd4PWH70Gxl2vBtUPQ5UTqQO3UFY5KjCMBr8IzM/A4+NWi8b9nTV3BWwPmEUcwzzGbVhizbMd5jR
wZnBXX8yumbYkgjFV5wrzKpi2x6mmQpJZnsxeIiCIVffGP5CUoKc3Scxh6hkhrA41B7MwiZY6wc3
HSc//i/Tzhtma64Hcy/1yPgwgcnZ7QrV3bsTSp5j2Crv5Q9gyv8HnbgSyv6InEE3QczsXpm+NuyQ
9wkkxYRfs4lSNc5tp7/H3o5oel3jkhoDtkmxc6yh/rvszz+xAbhxkTsSwYOKBwjGf4dNUE0DxFA9
xX5gdC+M6kZzk3I3fJf0d4k9rN6JmKm+j8PRaPBrGBp4fwtTllhPZX+pJgi8m2g0CQ61myFuZrPe
LU7vfekn6GSJl0/0xv3asdsv2mkaOhcdPrq+MX4KegtaCdyBk24NSyaRX8i/U+S+RyP5eldHA/fK
NsOt5/05XQ27s9g/ritBlp8bK9fHLC/7RDne/EFO7nTrBHCKijbrH/7h1SQOF/cwCD5Xuha40++Q
a8+jNooGo9ixsKksofscGRHn33Ovo4OAw4yjyl9/4p+ohDx7IHi4RFzRNwtq9e8fKRuhhvHqPCVx
+r5biZ0h0M+ITnOxepiWpFF4U5d9cG94Y3dqQgmzW84q25hDqIydoVuklHnu2P8UfeYSIJgMAPiA
Bq8RrL8fVwNJtuzZ0eMKR8YPIUYqH4oc9SnVDDbp/xADvn6Ya+JBgJAW44P3eopoSf22VdYQEz5G
d5UTKTRsojlzf6HAv4HAf8QS33NMgPkA1QKLgSgEJU77719qGVficRysBiJTMVo3GRZVW9nmIN/M
Mtgb/vrivr+R+Tj7SvtzgEMZ+kdXjPEP0GWzWOStuyxi3c+NR8wCoGFZmALtw7Rk0a/Ucp1CsTEw
RV4psv4G1yflg4/44/oEFZbswgCdCvip/+v3fzgEQQDSXAICxRT4/fCcq2o1toXrah+40cjuqTnc
cWtALAAaICLkJV2rFr5z1g9M9AJpMh00M0YmGgTxDo/DNo3TJsCqUtslZBII5qSBpRqbFYK805Ep
m2b92PTZJGgyVns9YAIO/7U18qVl9tsEZNqZrY27XNYRt+ANSLPh/DCa33mjZqMFNLgWoa4DnoTP
OMLxhvIW1YExqy8YwLri3FDJ2negDj7ppJW/LAdZaVN/qKaZixip2WofaS7YUIFpgAL7YmbT1aPJ
G4eNyZlX0CLr3WyK69Y7pfy3HY223JZt6p17lM6XLFr4ae8R9hHLyQmG2GXFs/aT6V13YlTNbO9j
zcEDmIu9hj/FW4VO9pp1c5fuBFkrp1oqJsGuDgbowCVGYw72khvOsaAGSIEUToP20/S5iVKyCLFv
yJ9WAtAvuBlqNlMbqX3sVSkQlM3ovboRsmNDJ6eaIkSHxrweco8s1u9ehQzu0Eb5YHyaCyfVx6Ud
2e7V4EFa4XEqLNgzoah3MD14Hwe72mZrr32zxG5ESbVZZE4VVWIbqnYMasTemAvOZQpysx5SlRH/
o+uZDbqGfAF497Me8foyEqe5dY15JxzNLFU182weMD8z6/McTESWaQEBMR6ipeu34893GITLhyDD
UEXSqgkODiQa7LYB8n6ehIAvHYB5S26aloNdKfKLzVSPufpAlkn3Ar9RA9R0c8qoeYp2AjfVq0Ej
d01hAmwsxtTfpVo39TbtMK7uUiN8Tcv5FpEasILfFMsdxEI6yEoVi3H6VaXNU0EklC5GlwDFsU5c
Rps/rLa0LzDScEjIkOdhXFc3a3Wib2r+btt7xziAJMtScbXZZtmFrfXe1Sjyy7JzLFR0Qglq+gwA
8cJ3ZJ0K8Uww4XXmd9gXcgn+epV6T8CBKU/OB9QfZM6UE++rCXuiQUzDCXC7It4zzgxmywk84fnD
X3/O+1IJLSWMEKyrIAn4JMW8Ww3BnnKMepiEQJYqzo5Fmc/De4V4q0a+jJCA/k5vdl3Of1v8Irgr
bK8YcONDB6Hj9/WXUa476oJwWJfs1aec8JnvhenI/pAXkVfHdhPQK2PhYIbndLXaz5rH8Mdff+k/
7TgRvJqf7mWQZWAFvCP8TTxFSJJAX0lTie5nQts6Asad75hS8FD/9Wf96Qbis65y1auKE8nye+Eb
+b+NK91gjee1Ld88LxUkM+TI4eJobPHtkOH87Re94Z9/7tXm0ccvjFLhvVAfNqyNQ4APHjaF84d2
oTlighdcLNuCV+J4yzdCarmz/vpTeSDfXV7btOFjI2jHr+dqRPf+8ubo7FRqTZQkuro3TaVOi2tK
eNZL1Vy9lEHCRVDOPzzRWt88Q48VVMBQvarcEXprhEv/zW4LzATgi3jnEmSPcFvsiS5BPTqPXUOe
bTQzdYTuOhZPEXjway1sUydtGoZorJi6sQOSwYM5h+imxM7G8bUS4ZU2g/fXCV94r03sKVpeHW+E
mm0URl/csGgC/fR++zbplDTB1bLnI/yIJsRTOGAXWYTMxOc2Cmt0U9hoQXmPfSOonX3ws+3FsTXP
Eh124xVwqYP0qJlVDd8jW7M6KIwaiOqFLBkAczWjcYD0wmKau4UeYlKwBLL/n+07STP8vPk59DEc
yv3bmhY8/OCOC++QVZ1o7mDTpx/LILMAVtdJm/Vp8NOCxLJQdzB4hrqmFbVVzXs2aPLZz6L1Q6ac
FWpH6EIYIfiUQgfc77YfZR3uBBHMeYJ1tnGvgOg/zT8HNHmG3K0CS/1W6OY6+RKRea/wC+OLQJVh
Frywd0dFOO+9ssJZDEMNh2Sp8UdFkhQ+IiWi3I29hKbaqGvaz43yCibJXonTbye7wT1gN7UweTS8
9FnkTYMPST1Eh3nNnM+qE9OTF7Lho+Dyve5kEHR9bmRGBPqSF1iXN1Go9rK43toaRtwBADn0Cd1N
2ZmWwtUukcnTKM+qXCGIdZNHjP11qb6GIksejNQob37NagpXNOqly6frpcLjQR+7TFAm/fp7EJow
O8NADcIboWXo3gSMEj/PXuskaFnm7qAX2LRkGivjxQA3ecDcq2SoQxrz+gVqSknDRCwyk0mjZ5pN
9bn3lsjbTUs06R3hLlfr23UY0lsE22m1k7VW/RYiRl3fikktOBjMmHEkHiQbg2BJj5v5FwVllQuH
3DQ66/ZY/jBJrhZ2NMbSHRG8kmcEcfbPi1tI4aybzpdtdG4X3K//+sn/83NPctdVrwwZEPL2+y6t
gRMXaYzg0cAx/CC1syuNS6tR2r39/KB/RBp9aGv+fc8D/Y0/+t/ySv83skWvVo7/5z90zD+xRW+G
+Xv9RmjDb1TR62t+UUX9f3n0Zz7yDm5AXKuuCS6/qKLev2Ar40TBP6SU4NrFb/5NFfXMf/GoXzm+
2Lyj27j2Qf+mirrRv7AT472u/NOI/TH8J1TRXw36H3b8KxxJfgytO7CCGf6J6r50Xp45A6pjG7wd
Osy8bHWdNUzXKvm177roirXW7P+1dVmiqyyrR75amEWd5FYNjFCu9Vah7yPrOrT3vhWFT5FdvXl0
Z6zT05QwxXPiKNOvovZfuyB9aqX7slJA5z3WRqEnfji2/2DiWh/7eUXSat7BlpGQ/3RzQxB0dAqW
7GNghN9cl4glhWnTcV6pgbs8DxI/nH3U3JVxbqgQ4j5P3/o5ml60RfbaTA3xiUyPZUMTgO1lZga3
2krZG3zczpvM5Kmv7QH6cQvy1Cn4AI3CLiCzzCRva/feTM3okPrTfBNJdJkZmrGECJt94CyPYZN+
YZCkT6VdXq5OC7hMcZSbyBv7feEt5Qkpe0Y6H4k49WB9YUB1sfNi3jOw+IoGuTpFoDExmaZbUtTP
YT7TPGQOiE5bv3licnBij9SGNbUHkY5SmFX+ujNXR2+4OLAgOpDjtc0GIrU8WGJ+CGGG1WWEZsXI
MNenmcHvWenwS4exyGYOpP3WmlRXSHQD7+DatTzniGUBm1umoKhUGxNBW2PUy221aONqg0W2s2OX
pEFBWVqq9ViHxg3gHQAHE9S7CR0xuyqSGQiZU4LF7cfcnUGg1kglXUPSni2AAT3y22Fcg2eJ3I8Z
ctbwSeWTs9iICfol5D/ssyLqH51iqaBTLgvTGiDHoX0wxzTchN68JvA3nrqOfKjSWm49QLHN1M3D
nX0t2uA+hUBUAVVCjv2cALQXKcarLp5ScW6Nz3pqwwQtxCeFN028qPGWuGpoc+BHW5NpM2G2y65r
HBT4HEERVq8pKl6dWmCu+sriq8Wmp51YwaoT+Bhv5pL50HwYQ1Vdu+ug4Q6+s8Zw88jvymtAGOdc
6ZJ8l4xJbBNZb3KERVY1672RNY9r6O/Klhx3ezZ0rLznqjfSnU4x/F+8sN/q0UYG3M1yI+3G3tbO
IB+mzjyETh7EMnW/ZRORjG0zPfvKdZnsmQbgEllPVVgAqsrhRTrZQ5fP6SeP3uwgsgJLrTzfQ0P3
k8W1T7YKD8yz8KhLO//Y9oE9c+TC2olWN8CyroxVNyswYyuKIQm8YFnmxhOKGbzvg/RQQNTcSD2e
MK6dD6N2joC04SFanD0uUMV+5P56NrV80z6Qp9XAcWuvFyHLnWnnG/2yw9/yizlkXyFHPI5EecWz
D7k0rMxmozimGNfVaG8NLegmJCyiG6u7LprzzepyonFQO5dQoo6j3a03c551J9XYa9JgTpMUUBBi
Z85HogfEF9aEHIoF15WQNjOx/PJZhrLCsKu0kkBNnxyveBFi2uq1w6HXHp294cDETvOujEdrqY6s
jfbexSwZbBiNclT3+ZjguxLuQkPfeXLdLrgVIpbHZC5sOueAG6PYEYJdX3MwHM5a6X5cAuU9QGoM
E4SQP0lGYN4rq39iWcu5dvRRFVedmeGLLW4pa2yXiszAUVyY+Z7tZmJVMQQen6/utM4f+6w6ppSg
G6MKJE02TLdoNYN4svVdlC1vSC7LPfMkiBNemn7LMwFnjOBxSKuPUVQMm6yfuP2AKSAIrI9DE7xh
8k9eWckj2mZ+3Ba9g4dZ/1xNRJ01U35oyuiavGG+rRlXuQrIZlNVke6gRCaV1DPTh2FBcGDA5Z0A
5DW2wrGl5+yQiuB7KYnQMauSIbsz3s72/A3q2Yw9UhU7oJFHJxPBNkhxxvifrUl+q1z239urSkS9
L2/+NxYuV0Hgf1+43LbVt3Z8/a1sub7iV9niUIH4VCW4ETOdQz30n6rFvipc+CHZyDSSuEPzkv8I
XEJUMezvQAIeA5JrafL/qhYELsxUkcMz28VF859VLRgCXrXzfyxbPMKjEO5yIIyMA+RQvw8q+qB3
B7yKIHhH8saArYYnslrIZIJEMsaYgPTGnsLjAwPBENZpYG1BqsdNMPkQtVyzLg6tgKyzk4MISTUP
c20fMP9znjWjWxrd8ZsjvSHWuuh3poJxBCeRtUvN3pOJuJUJZneWUMA+Mx6J9hRGBWycBmeM5hoN
bcBLKTOFDgUilqyNH6TRz7eWv3zyVfcttd3R2QmTwoqNQU9TbIFoWOyC/eqecpZqOk97eFzbOrtz
PZyp4UNO5gea8rJJLFwryqQwU5vVp58M/bUdhZk/0EY2+W4yHe8grlr2VsIdGVvrCwhiOMeGU+D+
l2eTUydRny7Bzhoj88DyCquyWQzm+ZmH2b9Yafng2S1wm/onvdTwB217ST92rcrW7Th7KYk8RuAy
Y57F0TIGN439wldbr+yze9DQRxuE/TnMBvdm9hVxr1Nk8cuMzj9zmqji28KhGhzG5agr4KQwAShx
+IglZlhsqU1wD+uAuWYwp/62xIfmXuV19xaWcopr97pPdL570LAF7jNiE8aTxNrj0asRBh6MoK+N
bR6k80NkWN5FuZWuYEB41leTXSnxFy5O7NLpnVLtOlRXpQ2BzYzGIB6GaXj16gC0WhneacRKwUAy
4cHki9xi2zM9+ArFsDyiC4god2XzpUwxDgoZdraxJ691Hs3yGWaNR2EljXsoNv5wnKJ0PDPZ9WRC
R/CYXg9+8P2NRvtNPbuU/VaCXX5cog9ohaECdA2OtqACxRdbqnxTMTevVGnfluO8eHGAT/+Ngqp/
mEdJLHvpT5tldcuNh79N4jJXYvCa+fC3IbnD1/XiXtHvErgW7TRIGNb/7bJT9XCe2/A5g2SVVEs2
XDEGHXvNtDMmMUCcdZOsX279Em2+iFx/2wZFMtGn7yMjJS8ITCPWIR5+wBPSL3YuGQObUMFX6w3/
kqb2xZ+z4IbbK3EkfPaqDIptuYL2tiFyBwPJUeI16wv+t3YiWu6GfF2WfUcDnfTuuFsRrW1QEPm7
MV3rZF09FyqoKWj+ixvGQKeovExV4x0XInxjU68IVpUHx4Ax9ins3WzrO4NxgkBXxqKMPtGWyz0U
WzQJQ2Un9PX64M3VkwXb3NU22y1E80+OPw8bx4BU0WS8sJ6dMtogDjOhQmEDuQTmUTrhrTX4p0Iz
asjyZy+Yh12qsBJsmaeYBF961mPNVXroRRTsqMY/Vkb4w20z98y2yLDKLb4uhB8Qyy42pqXBVtTy
3EXOfVmxtKDK+R667cuCfRkuFB2/ruELwmXbEFr7VtQRJVBum3GP5drZSqv5WA/+dxx9NmPOBVFh
hp/iZKz3cu7cI+GeiahHXDSUZX73oCOiup/8H703fKkj+26erPUpy1w/NpmZfJKhVY9QIgKOA9YT
fCqmgdD+Mijllo7rYZztQ52ZuPdhudNsKEPHXafaOgETultXnv0NT3NaQnyHN7YNl7F6ZDhmwxIa
FGqvcCzxIgqdRFvlTdWO6Y2/TOnIl/S2mVvBU4ay6gz2ZYWgezFWOioxZd/JoGlPVe5NB8MS/r4y
fcOMF5s09C4LACdENb060IfOfdsfqq7KN3bQ4eVht0PLmGaFHdLwBDx5nb9WCTSc8hNMIghpRjNX
DiuRk+2gOsOv6l2L+KuywNKeoCpsh+wX3JfCY8vdvoX34l5qpYDwalgxJ13J7qkzqpSVM2ftRS00
RoTAdgU5xjZdmk3CKd5JQWWZ2wlCxn6CXA5JZ8lxIM+tIxTugcJxRg6QL9eav2qBP7XyXzPs+6CK
Vu4WmoZ3gIWdw8rCFWwN2rRhDSNUFvqLNZibqoYyrNOo3ptjJ7fVOKfshKSMjCUa5K6Puhu4c/CM
aUg+Ql53b1B9p1to93TR45TdgNnIJJPu0G2AppyPIseKFJIPuFOiEap98Zc1uMcRJdqZXl3eZsjB
MKsgYo7n8laV8vO0HMeKI/d8eQCT2eKIKG473//QDn27lSZ/m1bjei4BS+7DiVQwQ6ZSbpx2LpOq
XNNN77t1Eg6+zVS48CFjFuv/Ze9MlhtX0iz9Lr1OT8M8bEmQBElRosZQaAOTIkKYB8fgDuDp+2Pe
surKbMtuq2Wb9e4urkIUSfjwn3O+cxgdiDNyFD+aJBWnDBvHtUpNd28WS3KFmkjDu93s6KvGw8E1
zfbaOwJ1fFfr5oE6JaRqp+4eaDbZl0pEttJUnFXsf1TYAntKd0umbGpsy/kuwRu6p5sWkFhxmzub
I073isYyjNxY6p/zOf3KgwVsiWI+zMC0P7jzwPEWWxypj6UIicpn1jXEjMYEtLsn739lCt+d7MoZ
j9MsnOeikt9DaX4r02zvOqFaloEJPKYpSQwW9z5un4NsSy92+eY9ScEfjbNhfca1y/BiHrO7tGnE
3h8sK8ZGUt8RmzOuXLOLEzfk6Qg3BImyTuVD0dTdVVQGr32ozS/AX5znm0TtjbZl3SicS+6HL2Gz
tD8tVLKYSyTfx8l66wWJG6ft2NCY7TNvdVweiSzBVDWshF06+SgZhj1Xa5G+LfPwjTQJTU8DJpxb
ndznXSn3qFYVVVlkC0bPe1Iz7DuHBT7Ga5AfSM7aO1pU6qOFMTxqs6Ig3CP6kxy1gZl9GC6Nm93Z
NUmpm2UfaFb2CVS0e/GRpB9LuJVnz6SXbrEoEjQ6jk+NWeBwcad6FwAQO/V+08d8SglIl8VcNqxY
wV3idHiqjfnUGn5xZxhs7TlXxaNH7daxXdbq16At+HPlYmxQSF671n8rUihlva1PyuxNHrWwufoq
mXf56FORgjD/qnWoHxqOybRUNq9mwF0GJZywHFMVwUb/JJYk31EE3satEbbnnnXlGc/ffF477uk5
uDt66QPpDhtMovlPOg8FExUeD/eQL3l3hl5H9n4UAm9wSX9Lzfz43Jm3ePPYl/rMk0T3HNGy6rN0
IcVFbR9+rn3YviMo55cATgcxYkYnO7oj10+tbGBncFlY+4fUffLmladvnNu3unad6zKFAUM4dzhR
S/HKCMiNbfb3M3WgzFjmzHgMpck4oxsyDpxLlv7UXqa+le3Vu4mUdFT3ECJwjYvyfp1qGa/M+L87
RIcnolpc2GWRHxIRLjsCIfXv2p/kCZ9z9k0VzZ+insBPaG+Ke5TufbqUGIpS7T2NtkvWj6Wfwkfb
MiOGUTjxpJ3QrNwKK14cNXG+wF51AZpEVsyj8eGlqG4feKFZBQ27ggfnNC6uujDcY2+0aSF0ia5u
ElEUx8QN5vM8uvbJp/Jlzqc+dnwmVcWibgsUDSydKu37tZfWr9LrXF4RM/BmXIdvHpJm3DhA+va5
9IuMo2bonLx+/jEzLbhRlv6MLotzW9ne24iec+b7111xjX0VPm0Fczond4XfDlthUeYuBZM4jo/T
a8eMb+8E+U+q4eYdAKtpTzkL05PgNWUzbx3jiNHt5HqK8VjrJ/SADmS9wDk1a3lXT5bkHTSGl2ZK
n8FWg8HJLmx43EYs55EaKmS76k756jGlgl67v+d1IAjAlGX1domZ/FqTjDB0M1zhgdD55q+fbQBs
Hmr9Jmss0r+FMPYOB80tuURmY3A0hTNw6Lb83YCChIf4kHVrfmyYtd1CcYfAn9JdwGay9abmdzcM
77doRJKL9pXrSErSDclZjDx/fiVkZNCCJBaziSq9mg8kQpLdPBnoWv5S/Ggz1FESCpiD1iaMc4L1
Ud4Tkxzt+cv2id2R22ioM+fSMbgVL2U1f82h6LcLiaKFhWeXT954QBXe2rPeScNd9gaHDjJs087w
s/JUDsm3WXQnmaXhMeFysRWLXT9nq0yOizZJjYdpH9Wlqk5jOZQYBZPwNHU63ZNIFaxrCYGllbzW
bCUJERmdxyT/T2LmWw5NvIuVS/FD2gqmlK5L0sjov8yMxLBZzIhwNmlmt1FYy3V5JydiCdLnJjPX
QTpwfEBKW0b9ScdAcamFsB9YkH80o+yfm8JNDtZoceBayorZuROvaztH/E/s6xVRXsWx+a7jPd9Q
N1VjPyY0aDC9JiJxnYYgjFvtvFSZZfK9DuM+9KMWc5nj2Mc6kRnD4wJwVBm+jawqoS28O0btOTcz
gANYa/h3gCvs0BVsjsqQevQqWEapEsImKSjGCJsvIb2Rd1nQtDQ3wR3ooeQhCJafeM7r2GCRZgwU
Zb29Y+cHrn9xl36I88EeyWm4/lbPdntIHG+7YozducJc971jyBizgIx6K+zjaulemRLiz5dCxyEA
7gDM5GslyuojTC95gDxAQE4H/Calzg0e+2j0OMMnRTYCFE2e2OrVfgH8aGr+4eEW5LKSOEz5SEzV
bpQvdpLgHaXSr64s2OmYr3FUkXHLmHRn6IlTNjlx/KY8vPWhsstl35f2GxVz+F0LXR6Zv01nMY2a
m+g/9FjUk5GDBiZYqnSG0+wXe7Ch2c6nrHCfZiun77B6aVKxE0Z3G/klcU9+miH3iCqBzLij2eKU
k32KhA6qyIDCTd7dqvZCTNlhhf21mR1ePCv/0bIyFOGxOYH3dckV5268NmT0IMMRGzGb61J1fVyu
kx9n9djGSzEkHLW99Ugi47FeicdWPifmdTekzXIs5hJxF97CNhfF7zmzr7XGljhKehwiap1NjoxG
EWtZZ3E5jO99Z4qtXdsf1DpQ6GyWXqRZJO7K4N7Pf2muskwsXM2bbh7DwoikmbAVd++lR4jTqz/K
oiNrYLWxrjRDHiiwRuP9bsf6Q/iW4ke4KFv1BHeT4h0SP/fZHJvAMfLA+2HPAS1Wds8EN8h2agQ4
qReaznR/Cy9zKuEC3q9Hu+Nh1HYODUnY+a6uV1C1rGYHRTXxZmr6d8OvcdMp1e2DJGgjJIuU67CJ
cQxY1ol8hBc1frscc8McNpQm15tQ6meqNLqdTSdE6vUshcO8KdPpmRCLvTGDqcZKpb+ADF5cFTyS
piDs0DQ5G2NmYb5vGOCbsELdHVkNJ/bNcYw9oMHb0kP3oMNxYwWZGWctbWL8yhGLiafeUw/uSgho
DucGp2yM8laIwWbubDTnwGd+wweVqEZti3pAtngLwrK88Vqg9jHIYqlb+8gx23OVuCSEs7CIDDK1
WOZqsZEYQc9mPYcRsQ1OM0PPRaWD0wEsTLiPyk+53s8nU0o4pkXZR7SvX3GmPdSdfiBDw62PbTMA
nd4Gtd4mia9PeSLTiFDnP2Z3Z3WTyfDK76i55nwS2i+5bV0yBjgbz80mPgItNusil+2YmcEugxgT
Sy7fUb/My5PpJg8VTNrNEsbZEHRf4HP7jSWX5jIx/ImFKL5JTo/bQhrFSa4lrgl3ZUwh+Gs6Llio
cuF3U64Mg6rmF+2J3C0K3qt8dMTJFIZ3qm0IK3IQv0zDZFVyYB37eGQ3TedUGHus+tCai7XN4Xch
vpvDrrDRwKZ8nB+S1QijUPN14JZRXji3366g9jO/8zEIpv1SJuPFX1fB8CNVO9wvvBczbnTbtF78
Lrnoig27dX8lcji4hXiquYLHcsyfkMgYPhrVU5+N6AfVclzq9DFoGwOdB8vf2O9TN30DGvgbDEq5
p+vTjnp0um2lFLH9rm92mFQ19zYPXyTSTDv88PLF2WdW8Tx73RDBrL3KYPmiiP0PmOMGWyuZ2Cyz
mk3REdGmEOybIPlBWnbUzOt9W893qQkozmhO0tGfQc0WsC5aHZZ0VjtiaQYzjKmOSmdt9nXDKmBx
20XYMH/apmgOjiWuQxZ8VBioODcXKbXLmIW7K7UPSAluOG7Xhg4ld1q+lQSoiB+FxGmtP5cqOXv+
bGEGRwgJwiSPJspM0d+S9VC3Cwm5wEY1RB/bTyr9JLa219mMQkLZTN8jahXooMpR1tMMmGhLi0ND
MCp9hCbOdhiInyqoPggfXxlAOxFFR3mk0mlfg0eDpY6iTbG0KMZHTFVvTBv0xu26HoQxCGJQBTys
HuXK1rKw/axlciiX5mFULqrtj6Vtv3skUi7+Nk3cWX2liSbfppZfXa3QE0QmKnnICHUgJ6UR0+Bp
YyzDoe1wr3pDGu5ZG7g5cJnMyAjAycYuM1KZVlDwWso/szW+pf1AD4D1udTlsLGSgEuQYzEOzP24
Z8gS2USet+zOZAoqKPC0dT5U+fwByuprWrhmzpP/VIbBslV+BwN5XrtIp4oMZ8iBEYEK3q7EKdPQ
mb0Qit8EhXscUzFvV5oxAwhMm8yQ6Y5WMSymxfhMkyZI4saism3xMOtgMmWWKactEHrrVjd+C46J
FuC1fBXa+CgdIlbJnNsvUIPeuIyFUTd5Pr0txb1sxTPerg/srb/8ZqYqL5Rbgp7onQtc6ZI5y7bz
Leq2bP83dnhNpryr8SEQldT1A0maKppTL48YTefb3GweBT/I+NZKIpBSh4Rvc+MqRqHewgyOXwdF
r1g22iGjZiyLubP70uUEXhpbexUp33jyoIO48Tel+O0krY9OTttyEzB89O2GP6sF06UapiSZNf4o
LYet3ea+zZXH6uS3IzRq481ZPtSURNNwBd7aEPHEyJRbIssdqqKTjuZmpWpz24WhDcU6GbeYd4kp
gkFhkiu+/UIdhWTaSGAWKzzJ3fLY+9NnGuBLtlb7LfctTOp29rBAYO1FholrPFcDj9xqSkClo4Yf
wcb+ULZtErsBNm+jKYx9rXiG8aQve7gQ4S5kMrV1ixYUAi6PrT+XT8wiNtPIeuN0xwJn51s29Wfu
Vl9cmvUhN+7UrA5Z2F/z1HmFkuWclUpvc+LkNHNiHirmnfkvsytA96v3CfaOKT9zK/wR1NOHchLv
rR77NoKv7Z9Mgz2mdW6evwx2EIsP6eaJtLKxkBehXCga/CY2g/Uwj96bazlf42i+lcWQxQhJEe9W
EK+CSWH7J+Dg1GUVQkZVRla/fIz9gFBdWO/cEGsUC8uNhISNyfCqjEYKbWDflpH27NPgdb+AaN1c
EuV8CpCvDiWVrFASMRJzd3Bjz9QPmgHeZ7FyvJN1/7hMgkF89RJo+zHoxLtr+2A3S9HuLGNEkegY
lbru+jszYLskSvA5TB9B26ptoG5iK7SLrQ+BdQf/gFCdWLz9vAYIsETbzszRz3MVnvGo3mEwNre5
v/5sV6E3VktdXeuzB9Z+TetWLeQff9UzfBkQub3nPkDfJ/uflI/zNCLCYPg0p/SlTZwrmeorIIEr
R7p5R4gNjLNe46Z2H0ZORZvGxa1BlM9hk/GWTa7HOg44SpCxBJcR5iZ3H20+qok0bu1nKMNZEU35
EOHNHfhyhQs7C3J0Nvg2fgFdbY1gCJ8yxhDbqdHtQ2tINE9k0f+Wp+3fGtb+SRz+fw+EiKz67xXi
41p9Nr//SSC+6bB/CcTCtDGiYRyja4wMFlXdSLB/GdvQVP9OywZCMKkh0mHElP5TI/b+AiRSi2G6
tk3WB3v3fzjbPPvvuJMxRQc3OCKO/v+Osc38Zye7C6sW+m+IwZPYi8eZ+18E4nXJBG15CBBTg4et
SPz2XRSef8ls2dw3EBx2dBBM9AD2irNjM7cPTmZTlbmiPZ6zNtB7Pzf1vW8oOvfydE7PagqnndvM
6ovwRf1beXDvov/y/l7/0q//a9rKupnb/5esfXvVPoBdD0+6A2DStf8lbuV68zBjERFRzsZ8n9sC
sdUIi+pYLUXySl5bv5aBQxOvA5dJBVP7W+SO+EpHRnrbdIKheEPtpQ81o/3XfqrCuHCUAbyztc6Q
yMRnOyiuSEPvfs5l838D3t/glv/y8mlvwVJInzpKJtnZf1blqYbR9E0EIhoWOzhjMOWEQQq4PQdm
4b6Ek70+Ma8pfiSNa7FtevkDThZkdp2X/ZsH9/CQE6q8EJSdoJJ1/SHNZvFgpMT5N//ndxq35L++
VuIjNIOTdODFEjn9l7gekjX1xJP2Io8jImDn0bTFBxforP7te33SXf1etfKCaGU199ZgdtbeUsLg
o+h0b+ywvmfTbsb6GV5HKsWUTQTfnvtohZ+VfRBNrM37zBdW+dpwCKojRdPBHTdJmDMyWd38aM9+
28aF0o58mdFLjbNpqr6J6iX3AiQjrAIikmmmmpNbdmtwXIoUNOHSKep+6R4q3Dt7MFv8bfnSYCAD
Xjlj4KRtufDncX1dyDv2G1xQ7bOVtcZT3RjdKzAqI9m1Qq9H5jKm82xgGzZj08EftZudtGBAw7T6
1VkxmjvrYs+3icD6M2/Y/VLGIM8rQc+emyrtIuWNMJZWMq6ZcUXJAN1302kT8yRzIoApYzvde05v
f3EeQPdflNVfe6cxjonZ++84o7IjY70gXoLMfRa1H+y92pseU/qxzgYOTajrRHWxhXqyp75lqPrL
Le35Tnpex/3orslO6cx7Lccgvcs97Vjx6DfLY2XkwdM8+uLJHdv6fW2m/t2TLkeXPPFiIsfZLw4T
LScRu1zf16527hebXGMLSfyD2PXcHLKsp8t29o07bRTeviLq9ZxlqntcuXsTI0Ywi7OmHR+6sUhO
FoeHc97BtOLShTI7prCb/IJg4BaO9HJfQXXbTwuzOiqV6gvxZxMklsOEEgU6KSPye/2rozv37KfW
fF8gOkWGP00bV3nNuTNEeFckNy0uIzhw8oOCjbrprCcvXKYpAgLtnvPJny8dfKBxa7ShPASaCP5G
4tg/hCjVB08p74RjFjgl7ZTdW9KXLbXeSS07pn+ym3ez7YKegOHReo8cF7wffq4AqlpCnycCk5zB
DRymfasfcJUEV3/hC8dxoliyMzdxY3mq+iF/zkwqC7p+DC6FDqdn7Q/GO4d37q9FM2THGi2gOZCj
tGL8qN3RHyZI06DgWwpi1uYN1ZAiGTJc1p+VrEMYZVgDDnDpwPak5XhDmOjAKDZpnWPMyYLkc2bC
cwIhBcuSQGx1VliMDy0won232Hq86xmPPTVOMjubsWc6G2K4YGDcNHdlOEhO/toHVhqq2+BzsDBd
H5tOwDphMFndSd/tf7DQ4ejve0gjcKKe8ASb516t1o5I6grxGmbRuB3toPaixNZeEPXB7ejCsCAM
n2QXZt8z/gp7141DAlJkdXGGkGRUAwdELS/trb+0nVx1BhGCvGGtXBsgYRTf7mSE0MfbtL4sVAWS
KhisR3BMy0eWT91Xy+dw4JQKfYsKoF3jN+aPZp2XhVsPN0jVzfQWTGLuf42hX35Je04fTVI2zp7Q
R3GqZ8O+Nzo/py8UeTauxzx5GIugvQyyWx66BXsj5EJm1FlffJgusURGKB3jwdlPUUcDD2qjZ3Zf
1EzwSJBhXSiw0vP6nnDfiB1ZVS/UsNOC7JE4uZlEAsS4zKLwAcHLfiEnOr7SltftnZ545041qTr3
uuhiG3DcSytN6ktxdolTk+HagnUyPBKtCe5xF4yfQ24EmBXd4XeYmF3MCpjEab5WH9itxZnRtGDt
89L6Q6qOHo8ptZR/0EUTqrgi0u4wzhozGftd0WH3GgirDxNeYKIRPsq9veZXb8iScFv5k0ak4G4T
FwwkX/PQbAzms6rmDW4ZG8MvTU5dZbqfnikNFMERL7OFoHAnVZ7AbHXlySnd/MwAb9yoZETSlG7D
WNIze3vaDwKaysZRFVZbb5bPfEIBZdG0olUMP0bQlAum46dqTYazNpo6klUjruOUtS/g0+Y7ZaXi
sakCzu12UZPLEwk21VZNXzkAzS6a3TxjlkwTraXScMcGYI7bdATpmqaVeGAVGsYzvo2qiGagKj/T
3nL2QwGbbFu2uXMSOu325KFsf8Nj3B4tx4As4MB2O7M7lO+TTvVbSLr1wORv7SDs6fRiYFpn+KkD
9QAvtTkJErD4yOYFWOJAVffz7NaOs1kR0w6TndbhtsW6fqyRIW5F2Wb3JpzWRpvB6zs/mGymzzV/
cbLFBTS8tmVeP0q7G09wZy3/pV9an02yVdnBtBfjnoFb8rJIyebU9XgEFgCVd8OUIUrKFkpXloIY
ZQ9sXvOU5AIuo1bF/qjFo1rK4TjxGYvr6o+MuxyItEzs0iMXKsLYFe5ny+zTx3wh0AMeSATxTMsE
zCTX5DCJAX5El+Y3TtX9iK31uVKh/cey/GkXuNWt/dcQyx8cVE2xKWaVD7z1boB8gUxBwDq7Zmtl
7psgDU+mP2fL2cgYom5GFt+oWv30kpqduFuFPZzHMBlwFg2cObhHZjoCPjXdjSb0tG0ySKwAQ2YU
AAFDPHjZPAvMdJ2b3xfATbEnyunSi8LZCbfP74E+NufWCuw7yJ7mxbUlEFuimOOLnZkerg2vSi6r
rCDheovxQm4yoVyA0N2Lb696IYc2pk+Dr4adJt0Hd9LRvxnvrNgcXH2bnCQNQ2FpNO6+rtb+ejsl
HCHzFSB7IHPfbCxmfewAqVFMopHITsNcN81+VnqIRS1C9LWka40tzz/LEJpf+dIbub/3vdw5L8GM
c6HlPmtXSAKJM/Y/hC+UcczVbcAY1CW9iazt1TaXZf1iOIM4MmtU6V6Za/HGf06Xjg1xH4xEP7Z1
XUw/7GBV5zxIW4oTDHC5hT2xIc8K3O4uFG11mVvfeQZMlJ8YR3VncjAE7xe4by4+mzo/e2pYdj5n
JuaurnPIvJL4RNg4+da09PpLcyh4KTuj+0iMFPB7wHMPDKbUIJPgim07PGAndoyZKvlQ6B1q9Xqi
+wF/D3xJ+0lVc3IWsnN3WuKIyTs3vVKjZse8rVhgw5HdQILuvhJlhz2QWMy1F2yHEHMHfHk5u+t1
aFZxwFMujrD9woNNmx9u11rd89KrZyKA87wn8bF+hxB79qSU5XPginYvpta56ymKxJKYTB9YXe27
kVDyg8MOfd8qTstgWwfFL6gb92BpS/0GsNed8TClcWsDBaxcORI2L5PkKqkdOcsEVZH7v2tGqgE2
tnVyp9kl67Q+wPxPv8wGjDFOgnbvMAC5mGXDYWIJ5E2XgFKzH0ofwBBAtPzdD0R7tXJAjontW5q4
RG58zonJyIJwITcqx2MpoJzQj7tykGcSNeB5EunEDc6XYx7a/XlZrPIXEB0fWSRpTwLVhKREo6yX
ISFRszXnqjaefTaDe6Nly6T5zvtwa73+bHSnvHPh2EEXM0jhVC1U+t1n0/DACBicdjFVFyby+Ru0
9fTODjKkynk0TgymllitnnNU6DTOwU/9/uhjEj07Y70eXYYpDVeQpH4s8zZgEAtd5sKwMdn1c5v5
57WocuwFLLKHCaPLE+A8/6sYCmTEwtAksrIcK9QizF3L0eBjYH35Nfezf7DdtjvjpDAY6zHH240l
NEQOS3n2mdpYwLaU06qfpSj6u6kkE6C4bC3bNJjkTyMZyjP1kngdZB2WR8AGztkQgeDEPDrMIWsJ
FBLGzn3lVCW0p5SJVKmdmiSNXYVXI1Oligiq2sCuML/CQvSZTKdB18PXCeVbtgRl7K7OdB8Us2Hs
hsYo7LvJBbMq7XCGyh8UPyx3vUlO2WB8Cd8sj24m/9QYV75GYspPtP+G97ocihswzMpPOfaEU2PW
w2OCkzbKG7liZ+rE1yDrFUU7gX4eecCg7FMSauOnDGgPjNsWRenZXJjrgiDBEGdM8g6asFHuYDnU
j35hm/ol6CbjwVGJWW37uqZXTAxB8Usscugu2LnDX60WmgN3aftnp8K+dd8agbwrOMphniFccjZ0
nh0mJ0MxbLTZf7oVU98dRUvqOBly/EZ7mD6LSg9ncKXqZ8PDi/NC+Z4RZ4ua9wy5DXoDqPHDFKJg
antB/ZUNPHFWm/ZX4P6kNx2z+fbycDzXuq+fVId6xxIuzccMdBCeIj4K3BzwQW/2xfGol6V2Dt3k
2qwGlvc807eQk7xz5g9ptOsBEDSDSASM9Eg9QtDeFxYH1ChNfANvcV9nzdnj2MvMm3CNs52bkOv9
IPELp1NyC17LFQm6t6q7pe/rOS4soT4aL2l+1dwZzI1nVsFHGczdwcQW88cnt/pOxKu9nywsffs0
tODog8vch/w0ZE82HkB6HiT7ejSwZ4QBtFU6PeudWQby0cIw5x8gaeJqg92Gl4j575ed9e3V6SeO
jdlSP3Z5Pv+2zbl7KebBeh1pIpPbJMUxueWVT8MhKELzO0/t7NpwGRw3KZOjX6LxnfFQLcL+tPzU
4VvjwIzyA6wMFba9p8pO2xbmax7g8x20u09pODxzxRH3q5dYB+gjXUwx2EgqbViDz0k6JBOBm+Ew
IO4HPbVo2uGC4O88yUrme084GP2yoR7o1uaOwC2Nw/PGcmgn3sIQWGr0R3fdc8kXD47se2JyQ+M+
B01oq0hmHlhoemu4B9VLFXDHRt+ibskhgtR4Vffco73ae09KwsMrhvxq3zJWSm9xPniV3miLam8j
k10QN5xhY5shVTsWKKosSkUx4Z5Zhze28vDiBBliKGMjsZegL884lMxP6UjxOVv28mZNC2zCvEvv
w7WTJygU3YN20+UkkmVmMtz0812B9nSo4RVyiQsXvclvQxvcf9p5SnRWnVtPiUsHv+BKxqvMdxgs
kC8bY3Tx1S6udzYWFbxnFWm+yBJWeJlXd32TXO7jUrb9daKGA3136V/lAJNxF4Yp3vTWMvUN25Mm
sQqLHwEevh8ZftizTuH3D+NgngY7994h9lnEv5wkebattnwPRok5mSHjEJEwbB8paxHHTmEGdesq
cAhSDcyRmkyxRBb+kNxjU5VvRPXN2yZBJcqGOZu/xzdY5I+zgxcs0i4uU+py63dPaF0izaxzHCTO
+uj5U3/hWKi+zDqkCLagGOoxZfdkq5mbo734PKtcAN6x3Nc/qrA19ssY4iVNYf835dw8T7qdcGLg
bzo5sAVwcTIIcKNFlPO5I/uG628hCIZL3MOo7mGXLoO8w4nv82VZhCTm1mbadmB6cr6A9b2gVZgp
DqM9hN6C2gKUDhGNLGJf/jhhxbBU/mCKgYsbzAlRbkxX1naUi1GK+wxMXx2lrVmeUyAz5Ub6VXm1
AHIcJ03ofgfB2bLhKDR8XwPA6mfqxbvlCVcb+KAJvbD7k8pwzZ9G5aVowyVnm3ZXEShajlZfr9a5
dhESrpMu7QV9q076equJzycxGY60/VUVKSwOJ6dsa5MWLh1n+SouLt0r7341cHPZ/K2lDyAko9Tt
VmnCuoat2P2QiYOt9W+Vd5tvTYSLUbfmi19L/1oKgd9M56779LeaeBGhPTalwXTFTlVheu2Hgj2T
O8uz50zD82Cb1pYK8P4v6sn/FzT+h3WbSP97QeO5+8TRXLX/e7fTP37wL2HD+TseUkBnAM9sn5On
jXjxH7oGtU+0fbFboHuQdON/+09dw7H/DuTSMQ3gb+BzaNP9T13D8v9+a0G8KRr0u9mu6f23hI2/
YIX/RSQghebYJjoBVDbLDwh//vOUvcPWmZeV+p5cM1CPme/gfoI9zg1xJjCuN369mtkGxte6E6ZU
YFpCHQe4m/8kGLPTn9SbUj7h9YSKt22wLiX11XI1IwbdEEPKZSXvrWx7+pwgEGAhkaym295eCOK6
nd9TyVS5k7c3KUjqnzuRhJvCqez2KmCe2Ie5xo25m2YH38ctLZ0A15EG6r0HNWnL6uPV27ASPihF
r1ZEUxAkEdU7iY0rC/F8W7g+sRcVvcITUMzYHpgrO1whO/HKukt2jOFf0h/GwG2+bQ4I9rjxCKvc
52YufwZA1szzOC/hIclIO2093YQos2PVVltF/QqQNsRFEJqDb1VRx7GX0dmQ3SWwS6xd1ejlSRsd
9lJ77pafwmoNTCaDAhO2Sqrw9oWrQu+0zFovuwqr50tuet0u9apcHzJAriyDAUeeqKcGIwMWMMv5
g58GgzJ1XGdfaKzyBD7quZto/XHxzhq36XxRc4u7EBGvl709QiWJ1BqidMshkT9HwwRXKNRwQ/1h
Sv6NjS7xn2Gy2ESfXLdb42AycMYVetY/3Savqj0DfTPddjPGwevEza0kLShKbCcUQKQbcliEj5wR
PrarFRMr8r/+fWpgPXryVyZXUVLk/BVjYXU/iXBk4bHUifWo6Upo0fyhCwByXtOdo1RGZh32ggPC
Ts3yfsxsnNeJHhzC3Gko6x0oH0MecRERPrCNej35lsSEw7QneJ8GxwqxmlG9QmZ+gnJM+68PO78r
nZ2b6GY4inSgRkSRaZA/b/rS/+TuzLbjRq4s+kMNLyCAwPCacybnQRTJFyxSojBPgSEAfH1vUOXV
FMuWVr22X2yXTSaBBCJu3HvOPj8qRvARfgYnsr5XUo3XJAER4NoPlUGpIErnxYIA5J58ITXu5LYr
SIuAVTNtW7hoSER5p+KtWcko/lLLTL/CNML4AWKv400Cb8UGjEK3W4zTvbiaFXlfp2gkD2nnJFWL
0E5NZdRum8RQRQ8PnHEA6mwquLMKvvviYtA+XZwgGK+BK5vWpvH0YNxhBPGdo49eFY0/IwPs6QUy
yWUyAODHUuN4jUEdscP656vYdTADoCalA7+ilmU7Po/Q9pxDbExwGdlv7bEiNMhGDv3dyRD4o0MN
sJqQnMQZsUqhFcdB8MAIyB2dTYLa39rMCwHYbyHLX+V4H8Ldz8d1Fk0oH3ur50svjIyl4edDh+Ev
ifa98kjjEO1M2zzONH1l281pqqSt/+I50SA3TsK8daOGSD6yS1fusXR0ClVi8tAYAsm94Z7YYBZQ
OD8ZXZidy9zrrpA8IKzI09h5HdG0AEoIq+9plpsHQubSs5j2HCICVBJ9i0TeLWukOBGHiENUlD+i
fhm3QYGPKIOL7NLLhYe+I4NWuEupT3F+gFmkMDal3pZpaH4dB4iZtOHENmVu8TTWPgFOnll+CQbc
pVj+oupZYwY9y6cEOe9kkLqzBvMr0BaEBTlAVf5ghnVwbKSuLhCZUYQWUZ1eM2ioe7BGvn2ggYSi
cpw85MYjhXY8Ar6o4iSJ1o45dN0NB5VlaMNvIMc+8lLB/Wk9Ug9o3FgckQ1E3xXlwIKZIG0Uz30C
VVZSJdbEq91mUCgpsadBXrtWUZ1bpLK9eLbR30NYwpAftvJEtQdeWDEfXtWdpi1Cj+92quMM7Wzp
T1dMxJrzSENvxKs4sRx3XzKvSy8nMf0wU62++lZVkWorsUesmdeTnjAUVfh1xL3SzypCSdOrc64+
3zCE7p8ArqBzpN19zALK0jrvq3294DqHrraxL4NOPOFQdbbJEHd6ZYyoTao6QH6KioA3N7WGRm9R
XkLnAk39A4NqcceKDbwDuhjiprRumz3DELSoNbqiKx00pPXoplE7GbVFwHrhcj6L2RMEOs4iPSeV
L8KPGrf9Nz/OEwKSvIR5atAM4Us1M5+wilI8A6euYqx0XvOaJIZrbsPQnO4a3bh7M4kagE3gebIN
Qlp6PpiAxRYygnuJhS870ijz96wk/XmhM8RfrROdhOPjPoSx/DzgC+F4K/pi18S1a6PPSqvXxaig
CDrokkNapd2hqFD6RHNMDkznl1A5Euyv3iEvUrRtQ883thppx3w3qtF5W6w2oTmriyivgJlRinyZ
nCB88onPezZw2uD+bevXjpNujXclCdfKDP0FQYGKKeG54KOywDtL0zoNzkC9NLeOM4Ub3/IxDqtA
12+T2bU/IIg016zwCw6Zd+8SEUj3zbI67w4hd79R2jKgzoezd96XDkI/lYt8beNHv6nF5L0Uampu
UigWtyyYsIGSaP6aWfC9OpTJrDZoVn0Mf9+gZVtfiU3MdqJtuxuQAsG65lDCgW2qNgWo7+GpC5OS
9YMWdnuJ3XG+nwvameua3EGI+a2qh0NmSxk8VVRk0UpQ/MfbNLNKThPwiOCIpcN0weDAfcrgjDEZ
mOFSzPDPNA0OC9xGEPX5DxjOTCNSXbcPvnLZ+1kOfJrFyTyzn0AHZ8ZO7E8ZM8gm8sVhM041D9Gq
dEsYRjpJaZSyG2RfM5fzxg6b5XDGMWDwNrUZ5HsOiUjLG2/AwVU1VWfeTJXfHrqukG8FoQPMMVjc
VyhmgBnllpvP+9jyLHy+YkoKTBZ279B75jvwvwyBNbVQRvqCMWjuVSxzHE/8R9HwR69HE4jbppAQ
yeilOVG+MVq01luKIOaj79x3y0IRs8FCarwxlojNnfajJNxE+RQMeMgFBhG80TuN2HBex/WQBGx3
NWs3OfTBQLyFQEDetEFPb7/qE5zgqu03bSNc41Yjmmk3hHHg5/HZNwlJonljPTNIsp572wORCdeU
DvtEg2IP0MA12ANMILilHpp4q2amddculVJyboXE/vH+M9I+RbIP0AKznGfnUAXbR2TI9Q07sj+c
nERXA7JYcrdWRp6wc02qrr/3UyfzPZ3JQOyzEc/7zhuZfGD8tuyDneoi2qcDaaVOHJBQT7IeKnSt
pWusWhu8J66K1LVu8sbJ4QkFw3AtGRQ3nCOtmpFVFpwVNW65raDAazdIz8zDZPrERDpG4p5NYS3N
Ncrg9IBNLb0V/ci+6tSO/EFxdEkDCptc04oGdaLdjiHq3xlTfFBD4uWRTIxihzw0PdNZZZ8ViNad
vdmHfUbuXZs5Z+ioef4NEy81yUiakWxMnfHk1agpMO3Acs3YQ+V6GKsbB8Ewcn1GyajpapOiYxzs
sduEBqUYsCcHT6tP5gXbMOeeLVEBFOu48+IXVUYIcdOZbXluVXahcL2/Id/GdAWaeB0uvIHtmLrG
ZYZc9zngsK9WaZzz82HDZHgVOKDDVkk3EBGBnpl4j7aqsSiEc4L2L24lDykApn4BdiS2v6J/Xma7
wpybZk/7DGgAXUPjHEkp7e65x+hz4uADiLm2++SBOINWrgmL9B91wVyRDGoAYDpO/IfGNmOkXNi0
qY7cAInpENsnUfs+FPfC4/VVbsmfGduVePDrtDwPypH7P9mdpJHZp965O0hCOSKzd74wHqienLwe
9pyk0mcHWRYvAxmq36FHNgyzMY1yxXHoHHvDtY9wFkm/NuEY0brre/MZGHCOwfP9EBDn1ijOJ7IK
U1hf9O6DuZl3xERU/qHzybzgAXJig6NKqOVKI6Bn6pwg2DbHI/u/f4TZ1J0HbQlsoDHyvt7QPCf+
rA/IXFuqP1zes7DnrzGZeg+9NfVoh+m+3nkIB9ptTPjCWS6z5LuwQ3o6zTj6uBF5wkg6c6w1cjdI
HgymBUZwksmUiNQd5TfABl7/FcLg5FBjsyfSi3nbihufXSADrI5tTJ+i9rz4GNfxd+kC0MaGMR55
6ZbsYZgEq0yZBV9yZ7iHOAmzneHX8Y2TyPQNl7bzox8k7oUgUc9AnoK7aAqjrcf+uhEeE8A1jSs/
XZmq9K5dXt+3UI8GTX+OLI8d80iM6/EcYzNINGL4Rk3ek6UqepwuY5WVsZy/fG2RY4fsq5muBpJ9
18iiMIZlMFtWAV2DVT4OJBDZpT0cBuGUWCSScc9miQ2JM6Wfe+RJhXZk1CvXHK+JXWr34Ge+Jp4X
fbHwb54JApBXiWmLw0wbm+ptugI1Ih5lTV+cvDgdn1lVO+N/diK1d5kUX6MIA63G055F+9EZUSQS
hbYDYjZ8GXOyQ72IAp7m2g7I23DVdgJQRtgi2Z1z73s1IgEgpQ/9L0GSZID4ZZIeumHmHQmjnjSk
IBH+CfuNOLL7vMU6ir7D3hoOU2xBSWZRLYkBxMIHIkfZG5pZCUBnSWt73eVdfMsqmV8UuJK2uobP
BuuMp5O9nkjYlQ3bdofmw32skiBa9yTgbOzaorQ1bX9dcPBbN+mgroskAQdg6+EC9MGbxG61G7AW
H8H55mdOioF3CPGOsaE528Yyijc/rUn59NrmKsgX5B3dOCV3pCYMhLhlZXfpVG17U4ZhtvewkZ1Q
E0U5ScshlWXvxdgah8iUMOGaGuBaMNu7HKQdqWIt1nz0LenJ7MLhRrTlyxzVJAl5QXfIJled571n
Iv7wnStRtPnDUNCcReOnEvZmNvqvOmW4FkPkobwQkGaVHyR6R8ARzxLP55GAw8Q+jKUOXp0yqW7L
1uz48m3E7ojD8u7M0nloIHdszGDbiRQWK1PUS8+iqmGdJDJtpWoShzSTx1dPO/lVW9d1j8tXDtet
Z/ASxWJmuTfmVH03x1hRMGfdTDHb2V9Vx5mQCYZV7jPPG1/DrESuwOxO8vZOOE0RcnNA4TGeqcmV
Q0ykHpP+zsGGc6QYh9IXmxJ3ah2hjRs4Nm1rmzTYbdvDY2lCOBhNY52VKZFgRbkk4zYabdxoGM/m
aHp7FDYlSTLpeEbAGNZmzh+w7Y16S43C3qrSjjA7YmyPTH44G1hdOR2UZ1tfkOolOenQriThpeNv
HoGYfq0BLKKrGgPiaQY6tVjlm2cZMZbgdN5W98zF7lUbdVfgV5mUamXw4ngZqa33qhwKQDlBb3br
3k31NahVaEGTxCw9qCF4AHSotr5r6v3URtm8GyMNAIVygPjXMc1vqQeZmejFpedZUr1iqlAvPZnj
dMya4duoO3xsyFm3U2KQJFjkzp7K0/AxFmnnNA6ERDFGNy7ZAJvX3iKijPYzSTDhUHEEm7W4EBz9
q70xqfCo81wfKw5JNwVZn56X+zPEpyl/nZNFLMTWGxytuDgDNT8RbhrGyDULFop+jqGC0EPRFOuE
cLq9/6Y0zp+1XETWJImTTLYeXEN1+9F0YeTPQ//Y4NE9gHpou+tJYUqt4u6Z7bi4S/1y3PpZkV8X
U3zsudo92jxedB9dyZujXS1PYORn8xR5dNy3TTEaz7OSzaNfdJfYo4ptRfNzPdpe8phEpXmrVIrv
Y0YLOeLweQoI5DwYTGN5JnHkhA6OLVpl04GamYEysySqbc7JhFlpd8nXmbMjx8lyb6vQfTZgE0LO
s+OLlG+pqwY3xbIb4uKJZ0nqpJDdRrfE0vaxY9wy9uYazEDyKhCu5vX9iaZfhDfNUDtFH/4Clch0
XiWeEUP175i2BK3tZYthBniWJ/vkEkum9RT2VHbg6VS4Re1TnQXVALBkqMtnL7ap4fLpB9NTvWtE
njyI3O4prPCWdQQDnUZikC+yaHYvsWp9mQ2qf9SP373KN+9l2/IGMbfDrRPgttNj+9ABhE6gmZXd
Q+tI49SUfvfkl4wLORpklbhOqSPG51ICkMBotbjhO3DK/YbzkEu7S+OPJL+ncLhGWn1lc53MBc1U
L2fnIem7ae89qONkTSuOL4j56ASFTmJiHkO1AxoQJRbmR1L3gGPkhvllgrK2aYa4xvESD86ZUS55
EBzs3evJ0cU9O64inbZMqKWAO0YECeUR7QHQYcQBWLVq6rMOzR50/JiiahX7mU62cmSsek5lgo20
6RTLzOh4HLr4Tn2aT3GRDX9Qe/+a6YE4lY45lFtJQWnS6ncX3fqHTI8G848WdvDmu950wiFkygPE
LDKSpyoiIrLqQ6DjoZoumUPVjx9GDP9B0/9JZ85nuxghbFcGlosTgu7/L5+NShItVjW/IFIpL9CW
9PsIIfBmpumKyr/pkcPk/a0RZk6xTnugCr//+M9GCJer5eKXo4dDgoBnfpoWaB9cC/l1SI1xNiw9
LgM/jmeUrr3uySndcwCnYxnoCUe8N4An2IzuMDO9z6bljN2HkNhgxvJPBLAztXVyjgjbnoAutUUm
7DmMVpHLb+Ba4IYOCh37t//0EnyPTZfYKCyYvuM6n76+2AMcMLo0w2fTimPkT0zZDzHx7tO3sHDk
cI9WCtlWbC5pDKNhmq9pmpITptC2KqhLPS0mji1NugEzh8ct7I0pP+uriIm7jAXEEAc5AiD+2fJd
TIGpbZz/4RIWu8kvM5tlDuhJpkqB5N+cT9+CgYaQfjwDcGGFmbuPVUwr3yhLhF7DQIMR0Y1l5VR7
Gd8ReZHc3Chfwj1SY9QPTpsVxX5Wxgh94P1bMICs5X+Im3j3xHz6I7HtmNhOAl4T/s5fH1XbZr/w
QgJI3Vqlwz6E7VCdFUPE30XtcdPFOnkLso5xU5rN3OT3pyKoAp4T0UTC3cZplNCx8lQ80QFFlfOH
99he/oKPfyG4Se6d5HUS0kQFt2AhP7zIdSrnPIgbWGKoZ5wDUAWUIXnU1PBtJt7wF+yQVr7RRuwA
qRIiIua+Arp8GU0AUM6kZ0fykOf1kgmIRoW45JLDGXP11kHBrICu1ukyFqIlEMu1Rsv5QCoECKhA
5Ux8/TbNnF1DAT1uQEzVS0un8fd4Ywui3nmQfnB0Sm9t06bpmjQMT0BQ+8YL7Hpf3+g2du+JR5AA
TzsSD//0jH1y3yCfZpHjsIX3CiPVuyHr481hcBHXIaK8BXAXDLc/F9VWtCCnrZoe5CX7AjEybsI8
ZuNVaiKra2xn4uhK5KEQm5BT0P0YM8pDolt5l1qyHNpd2IwLoDZpbHQQne5c/+L3b4dY1sBfv1bH
4wWAKoq+3oNu/uvXOjNbAb1GA2/gL4kvjcTndNZ3CVQwrFdVtS1l5dgXrSJ/dKuSRExnIP2j7CTN
kv/scO68YoDRJvugZES7Li3p1AdWxixdjCS+sytcU+KN4plqUZySKUoOZMSPitGvEJR6pRnoja/6
1H+p3QKlJo2j9JEZhTnd//5if90PMMu5goYquXc8xibL0idjWqytaXKyEBc/7KblEBABrh5ztM9F
fcL9QEvDrFzKIaCE6CoClD2//wPEr2sRfwE32ZW8QKCepUv6yae7HY/YcBEGLgkrbbVzIwvL7TT7
tEV+TqW4zZ5zDEInRmZVwfXN4yXHbLQi8U3GEmVRjpDYwQBrhuFaQB2ja2Pr/rlM2cc5QIfhESZD
2GwlASx72ROouWk4ryf4P2cDvmAhQohWDr3W/R8u7vPtZcJuQ561LOlihnVt8evF4VuJzNDtvnO4
ai5oFpUkmPQ5fz1NjgCvhejDVWJ5aPu8LH6pzZLJm4dHN9yavo8SWQcltunKdIOriebuZpjS9E6M
YzcxFrPkXdBPKWo2Io0uzRCiKLwBUeLWMbV1QdSiR1QEUlXiXm0MKXVZQtSbeOu2BcLdWyfkPLf+
/RUvooMPL48nuGKkCq7wMN1aEtnCr1ecGxBnZJV/7+xlNEgGGO84QKml/YcqoUS96TfDjmesusiH
aEz2sqJ1zLGCk1nXIN76KS/B6YoK+frna/vRxPj+/Pzf27z8Qb4ISFpEnWS5Akjvr38Qwv6EOggQ
UKfZzo9VXxt3aRrAC416C0LPaLvTl6EZyKGRXQ4fTcvJD8+DoEzQ4vcd2ArNrD1FPSQBb8R+iqWt
MN1L7Fq2tevx3P9QiWTaKuumuOixhOV35pKk83NG+56iIupW3kui08GVmyYNyPd/agyyZt5gDoZH
gtqQANQy/CzftaHBI4KyClgYTiBrJdsqs0E0LOm+U2G19VoziY8IIiMIDF4ERCAK45KGY865IuZX
auKZC1aR7jEA4B+ip1yGqKJw7OhQAjo72K5j7XyUC5yFgejiwvM5lDOpDatxa8MGrKDFFIv/6D0P
qMc6eA6Ex/qC1o3fJCuOb6sshSyxGorgIkfhCAxcWHmwtbuCClzmOem5NXcXUKnVMzF7f9L+kW7o
HrDZ/6NwD8ny8d/1Qmsse3370QC9/P//AmQvHmefUskSS6gHy82/ZUK2+BfB48tbwC4Df2PBYP9F
yLblv9zACaTJO0sV6Ln80F/uZ5vfh1fZ5KfICUF35PwTldAnI7HH4s7nOqwMDLFIWg2WReNDoVQF
zmC1RFeti2Gmv8gRs7EYhsEHWMMp6e+UHIYbI1PWeVA74auOESuv0AWrVxr6tKg81YqDVzg4Ri2Y
pzRn/O6lkm792JLPg+aht7xuS5w6jlSy9eISi1A2O7sPt/s/LCW/ntuWq6DBiwKL+yV9nOGfqmZV
e7oylWGtmVIXS/S7uzJaYniZSTSbihlTSwIJyR5P//xjsa1zdDNNhF7ep5vHsZhuH3MiloiF4hFu
uLSVMIureZxP9UAjU7l/2pV/rWx/XurHz/y0b42jJk+qWz6TRr/F+AgFDUVC04jn31+cWH7Tx+V5
uancTUe8V4rS/bRfmIhcE4N2DaIrCkHCpcUiwxqyuEE1Ohj33RQ4Z7A7vGmF8CcFvkJ3eZz7SW3H
JHLPwCLJgy9NZgJDJlB117EdVDQ1++xoIZZ9gRCLZWm0Z/wyIVJTHCgtQNDaGrJ88/uLeX/NPl+N
5docDE2kCjBbP202FiNowSxkRmnPlGUzpl4SrsxYkyllW9aIcj4urRWQoroDApgbcGeLZn5EZOwl
ew29+GzWg3URhuWsd0y4QAB0UUOr3Jl4Y+gKp0yKPTIyNnlPo4C5T43Tznq/RLFcrUP8yxHQd4h7
os+5HX5djUzAlrtEQ8Y9CyI9q23ITXRKmwAbEkq4te1yl5PlfjfZFNFZf/8acAc0Wwduh7VxHZ8G
rU0IOmHQceG8TWmFfmNm6ahO0vaBfFRjPzYgcytjY83z+MMBEaXXRLX11jbWpESs5i6wf2Q1ylVG
NUyPV50wOEcPIiQQrLaBmeIP1E563qKV45cXI7VL0aoRMVaTMqSDjtKykaODtrYeLnG+V4Zk4L+F
FaV3U4DCO0rHbUoK43DSiGzW2MVGuS1NATu5oEf4FTwqDeNMiKLbMW3HJtzPtymj0Ps4xR9zwaS7
aa/NKNCoosK8uC3yrjrG4zANOzm3ev4uZ+BrWz2mCfQTD3/25ZgVbNVSGwlJXJiVbvHgzHT33Cng
uW45JuzRJ9kSXUgKe2jqnILhVSc9Y933yhoQprWEy8uC0U/BmbVdZaaYd1gqJrFrSypvCkkNn6Qd
Kgi0SDsz7HBS34twUidhJhzH+SmekDxUYl7jZUJ7Nc2yvXNpVIzIcCLxIw4RxjAFHey3CtEvMrBU
0DNE0NG/gNTQD2B2Afn0CV80h1iGYy1BLvhrJVN8EMR2sBmHoVFnBd/aCC6vyKctqSQaPFSDcFAi
VgDA01fNY7usz0PSjJCNllXbXdZvuvMs5dBZ1GvVChZ45sghYwFW/XZZ/z3Aqnf/U6AtyrpGiTWC
w2BLyKy7HSMTULsbxIzYHHM0MMS07wNkNwvuE6h/zh8OJdbf1j/XW7pjNKY5GvFGfzoCagdZVMzM
F8mDd4Ws8bsPfXVT+OhBEBmcj71iUxLiRw38IMRuupmVe+5IFTDoGrAsTAd8sX+oZD+fJWgc0jcT
bKIO/dO/Vdb/d2PQinLF4v3ifcZtK/l+T+T7/ck7gyKzWW7btNzA9xXuHxVd/z/pM2LRSP/34utL
pl7S8uVj9fX+E3+ptM1/vYuf6VSRrSbhePy7/BLiXxZnDvpsAXoFDtjsf/+OVRP/4n+BP2F6Lv+j
+Birhuzb59nz6C1Z6Gn4ff+OfPurTmk//fePR6BPJ2xTCrThApc7BdjSbl4erA/VVxGzb4pe6U2a
iYBxSeqc8Ej+KSz7P34KZywuUZqBJT9t5OjZ/CKpZ71h4EDJT3XXHcaumF4/3PY/F2FcDEXucpYO
hEvL4HMEeCcZTtpozzYuYqNVE5v4oIvIOAS0V09eX7ZfDELTzqrMolb4/Ud/XhXeP5tuiRUQHUNp
vICEPt5IvJRVowXMVeiCVvjMGclnRtQ1fozVdrZNdV5MJdjuVMh83BCaFz10lrKeSlFAAYyLtmNW
2ts54cCGB++9UGZVXjIAsBAK//5v/fu34ZhLac+HCMk3vyxwH75zx6eP6yLC3lgI0m9bP0nREDld
86fj9bIQfijfuCV0PvH7MU+gXWkuD/7Hz0lb4WvNHrvpEOC2SFjEKJfU70Zf+JV2FQiWntT2xxgZ
Uef+04vkxIPDj3P9crTngfj1w3vycKzGTv2N1xruZqaSObMZ4fyh7P+0Fyyvs2sJmjgBjTI/CD59
SmMDO4qsxsIWlbZPgwuxbJBg/WQyP/7+S1t+0y8305cejXnbEaQJCWzyv14POZ81ciDU1UljwXrE
c0hayhB6Gx+//FmeyWr653cw4FkGfYV9w/M+tzqTHiWfcFN7IyfHP8TuoNejW/1p3vC3h4QF0fQ5
Y7JteQ6t1U/XVdJbc1I+xTbr8DalVbrLvcTcpBASj8JsHuxq+tP44E+f+enBLJLSmcAGodfxidgD
wTBvgFjBvHPdrx2OV3JyPO/0++/v75/JksS1BiaTLdb0TwdELxoVjvOByAjfCE9DOnfXFp64E5Na
Zi0SzDLIDZwZ4c9d+b/3uP723GDpcTnHM88jS/jzmhiV2vDTphOoBZr8dmBy8AKgw0WsC9N+NdBB
vvr9hf7tlWAF5F8Ww0Q7EEKKX7/QCsFrmzfE21DE11dWUDf1pifGyt00fmocf/9hFmvJrxeIP3QZ
tQimLRyBJcLTXz/PIndm8hq82a1LbMe+J0C+PMF87+avaafyeB9xkeEuwkhXQhvPXSZb4TTndBrc
ACo2pqGXMUeNSnBOlg3q1NZowE4T8BpjV6u5gVFiT1A2x7EuUb3kqVNtLcWsZVsOVTnsWdboD5KZ
N9qHvvcqC+FGooGY+H2i1miMyfVQLYXo2TR4VnnSiL/sr/48eg1YnXyNyuoY5CSYb+3CCtm3Ss4w
hzRG2vrqUCeDo0LMVp2jwm/cw2D2gXVayuVvliq0uUENXj9WpfDk0QV70q0CRp3eSg50G6HcVrBu
adNT0k9DxtM+qGDYJ7kCZBgWNf5LO6/7DKUCejyso3Yk9pEh02vdBBybZ0/4wzUT+thGN+DVj/WE
NXCHJ0HWu7FrHP/cgRxG0royUSxayoyvGF2gW6W53T6EWNS8tW9FGSW9V9ZT9I3V0RmdLQZUgas6
BP/Bra21yHS7UrPnfOnM0SlXAGsWDgx50QQogoQQS9Nb4ObtkRxM2HSjfYA7AgFORarlKkK2oM5m
U/gHMfa9sXUyD4Ep9uDwJsBYYO5NcPrPoe91fb2qpqHBYqu18siPz9H432m2C+vGafB/7AtM5GI/
N05H7BlkkMVizjBRkycdzGLHeW8gWjQeXVS8jAiAG6NyJTiBtGnkzq4faZyvnWtsbSvNaSyIzs2u
hQXC4jg0nO/Wlkm45jEEeYEBVEceYpYUBgYJ1H62IQxRnrUMecnZgcFat+f4m4L7aOoqC/00hji0
bUPzgK4cflcMcoLgWzt0sksJIWja+cglj6HDBrgCJE+GTNXV7p1CjDNCo8U9fMa6TrFR1GQvbkpO
X8XaVaVERNtSMDU+DJJVVtu1/9h0HU48lB70i0H7WDvTyEkXRVWN32BMx+ZhQApzL0QzZjvbNsjF
rXIYR+D8B+ZzpHajRy+ijFSw5bH5wZPP+dqtakCGdhuGD1mP/ggNFSg4zixjUm/mWvBakIianKpZ
6ng9Ysy4KXsrKrdGT3gRCG3Pwi6vYPTtvbKKvlZ5qfglmRED2yIwg4CKfmpe7WiwgssEYAEDLAEf
Yz0iHsaj1A8FPJ85BhukdWh9DwwCstdO7U+0FXrbRm2Qh903WYjZXPvQkU1AQJqXoTfA92wKzEEp
iCgng8Ecw2HbtXZp1EAgfPCN9Fnn/oo+U6c3XowIEawu7819AZwoumUTTJNd70KOXrO/NZdTGBCz
ZSVd8dRH2nw0hia9WkZGzr5PRsavUdpmyRE2th5XAZEV/hdh2+aJV9d86vQwMWSsDXFXkngXPGcC
fjMmDhQ58TrzLRU821FcxNd2ywQoXZFsAhsVN1uG5Au9umxI8RmcAjOTiZUGrZZqr2382e1Zklv9
3cAMOma+CO9Aw8ANY/RGZsamvCOiVERHW+RwdLOyj9PzmvS6bKfE1IrrhnzM9lZ7FUTqtd8pYzgU
c4MuH79fpnBNZdZ4bzR4bXCdEwuz1U7r+G8g+xPY+dSmpJP1SEVXPbGbkCk0AECEueTdXndZ31/S
BozzHUYcTcxMPA/7CKXzs6fYZkBVuXMEn8fJbkzaG9iu9Dzf2NNgP45+h5kuSId8m4QhxsFaGd1T
kifZWVcX+s3KrPlHnJpK7tECplc9idHqWsOeegkb4T8Tge3dE32UWWuwCADr/TFu34h519em0+Nc
CV2p3tIIxCDNFhcce213pDIi+grUMa/mbJ+y0XQbH2dEssryyiOHovPNPdiQqDhYBIFcxlU/b4zI
J0ajSwuw3APBxP0m7lzt0uGtKh9/Thc0J4jClb320HTj62T5XJGchvt8TKCst12mfYySafXkyRm0
ZQETKD7gI6IbPQgcWitG9Ma31jDR3encK74GU6XuZ9utyZOLR5OYBpTVb9ioJCiXprI74hdws/lR
TExNj90d42Tn5wcIV6E6tn3nvujMpwkj4rF/BG9HqgfyrrTb1Ok0XvZOPd/kLSqXdR+jyltF0o0N
RNG2OSOTCenhWCVIJIKC0+qtyGX6AhCbsA6SU1IG4XHtMeqXDqA1eHbK3OcmNK5dZaT+zQIVV/ea
uxKtrd4eXnyMGt9y6hMKq0679CYNHSCEdxOd7CeZ9RfaM0eclvno7IuhtLstFOuIb7Fg00nLKX6c
JNe/8TEYlVt2XxPZ7KgasYkzZet1FJbZ9WzMMH26lkDnw1AYLMZh4DTs3F49IfibE+NVlaFmHmdU
AaygWMdwrSa7fO6EFwaX05hnaNYc9o57cA/EPBXBkF+UurdoipZ+TWsytcOD15bJW4yoI12XhtdG
TK1l/c3Fs9nusj4lwbPljv4AL6OMTThNPAqjWzoPUWOrYYu+PQr3Y46biU13ugp9Lcd94wWzuwrI
dkMIV7j5V0HLst2VwJ05wYb47dC/lgxl0o5SeZXOlox3ltQ1ZHi8UimK1Sq5HlVtk82RVNZLG6FT
XVmL+J9IGIIeIcIZ/kuel+FjZXa+WGUaCMEaKaX9ZcaXRccSbzphYV1fvRiIvPIN6a4OD7ASw7RC
zw6igt7g+Ew4XRjtFHL72yj15njDmQULo58Fld4DbkMThvTYG5ectHzcQp01d1AG0ZnWfticgKsU
01ZZMclKDqXOa8JieOuzKQMwdUI1Y6HSLhKsMiP+rqPq6ohX9lkuLbgSaoV6zLN3qG7M7jgYnUca
gp85TznNXHuT9XM4klIi0p5o+Yl8jnAe2sW+0pskK2SiPYxZp+7hhqbARMEL+euxZdXcBKBBzUsd
NQtCt874VrMOGbtHPWoQUJjVOKSEorFY9wkhHIp5w27O5fCaYqWhVK0S9IAGbFgodIuEkyXJNcq1
E88QzGFpDpRTCvRuavu+PnRWn5IGTo/cXs1ObR0ToJzUjnUWJ+s4LMenPHYYycZMkYeDdr3uNoyc
sjs5UGHYebQTP9SDTTHmjw5x4xjg7aumZqSxN7VLhKdnF8y+7bSh8MVYlXzVc/i/7J1ZbuRYmqW3
0qh3BjhekkDXCwebJJNpnl4IuVziPA+X5G5qLbWx/uiZ1ZXhWZ1Z9d5AIpDhHu6SzIz3/sM535k+
Ol1mTlhpqWMH5pTa31GZEZfdG1GS+JMi9W98Zi45I6N7UmWDTpZtdfc8GWr+POix0XCaRHyek7XU
9hADcCqBsYgwCtZCNL7JpudZttXI3W6DmQQuVT9U6TQ94bdbNwF1g7amHvihEauTB5Izh849W8bo
ORfTdYK1NHOu4lxUd+CSIdm3RpPgNSm19qXPp0b3rBlmPr6DVQTJqJEfoEyN/awkeYM4dYlRvxXa
6sqQO4nviAuHmtRirKH6AtNUEwKVJTvdXVwNxnsl5OjFqB+vdFQWrYfWzjivuWLVAXMtcKLrDKHI
n2xaYCKPkgSp6aD2wCWtqXFPS7RMU6hFQjxU9mzm+0azqrPlROtrR2WXhWChKQ/V3qWQ0yGzbBT/
VoLmSqqXaMEi65WIuW94O1sdmzprBl+3E/JPhx5S51rB9K2mAkPrlKkPZOlWTz32s8E3SDH9msig
BB6ULuOtG81ryaoq7xQ+a4tz40TDZgfr5vgZl1DaEtld1CApZ2cGU1NWNyZGLnoN3li2/yuAzHDC
FEPhG8/WSI2YOJxag1odG4fMOk+3ahhojVBYQmAR1l8Uc7RgY1qw86iKM178Kauro5UJHh0SJ4a7
lROy4yMx1fDf3DR6WNDXfzBQw4CPjklvw1Qbm2+NX07BAsztDxDf0+SJxOguEuw20RC2y2aj7VeZ
8bq7zYOmlw0Klchk6zGuYAnTuSeNJ4kHdhrpLORbHIM0gPnTWmdFcrYHJNHUD9kYKxzOTUo0vYmM
tfNgrcQl+D0dYdrMUfQ0NVnyw3GrZsZDG5mXalqL5IojsnwDSY3gfpCz81CQaOLgQgaWP0Cz5//G
0tjLHiglYMs6eoachkzURKP/4qqTNLwhyjQqf+SR14wTGEF2zpA+aTw7xJCkpKRgjsxcXKFrxcFO
1qNqeyTArpkXodVoKLxM87vsJ6IdRvCRpyFxqFWSpqsHv+KfcWj0jcsjIicOVMSZ0RgSz+yCgULw
CHKqLEs6lFJ1JOLGTlFDwIbt7JGmVs6e6EuYk1oKTCJcWbPsYa0lII96fL2+5JtO9l2sAANDLWI8
arA7ETtKx3orddskft6CtVRHmolnZhoGrMp2VuF7pRa4gp6qcl/1EQEQqURScDc2BQWhFKN8mwy3
esxpk1Bc8h/csFkT7Q0DQZcjBjwjW5EViOv2IxsrqI0WBm815k1F3MXS3s5ulg27WHElL0U5jEs4
ZXIgpajo9c9tIQPtYa0JS8lWNSTKCBv8UCjNV2LnAjiSS55hCfhtRsrncHhrhQKGtlMk6vUx0rNv
MVvJPa0V8hzi4/L31kqnr0YfZ7iSYIU7pg6dYu1nwlxBBaAfRwFk5ViuQamIb4HNoL5Ui2GCUZ5I
xUYeMRZ2ENGW2kGmL3q5o93OvhIFd6GfYHwEhEam6ymqYkB1zIgMYptjaCqpuWRfqSIZJrJwZNlb
avq6+ADCCM2ygbl0ni6X4toYzPp1HAvjGhMmq8pSbWgpE0foH7pWKtdTNw9veJsg9tqQIWavNrLh
vsX0brLaU8krmXSNsKzcskh93tRF1Q4jXvSDQmCsyHdQF7pVRL2EKJAzDcsJ6xR4bRQpN7ad2w84
FJSnEbvARxQVK3e4kcaPY7n1K1lUj9Ins1WAf+ux1rsIQqNzWRWusXcnltzMnXPmEgttx0+9RzuI
BbZ5ikDuMbGHvD0coGITLDP0KxZaOqTe2OmOWIcjbSiFZEdcGT9HTn2xb+RQPua80WjiS8s65OR3
AAUz3aQmdSQerro1pnxX5+qKtYPVhDpEOnng7FzJn7ZVVSEepzHupchbot+HYjI9EMHtPfGhgBwL
wFmcHhaserhta4zfhuU+yShtTKmp5HmHvWx1XbbWfAgoyTlxoQTXKSttZbIwxlh9g7VP0d/cYSDy
Wm94KANOYIFdZhwZIDVMSa7HcqmVfWTbdB8b0w97CSmUNA6dbXaHiBAi56Nik6VDhS4JPiTMyHyZ
wEzgMHRR7vtSU9ktSsPKLvPoWG3ImGotwtYdSHVuy9I9wkBzRdBVC858GwPj82BnDGPMYdI+4FPg
JHX6ZQV6g1m7PgG91OLD5EIx8aDZ57tx5oPnK+niCl/Py6EBCbiQnsqiY6ZNN9RXiaiA4BakCsbR
6my+h8pQSGRdc75MlXO8XXU9HsJDV8+YbmtX8MEikZOvIJcG23sCvpkc0WjlpR0Xtyqxn7hDSrZd
05+JRktKEtJ7skH6kRgqsvGGxvWGJlkUSHutJNsvHWo3NGNELUHpGnEQ8/ZNuwx2XMFems9KqG64
zVeVcVRGbFSCD20GXktGI5Av4RusEgnWabV+r2W9EJ5oM7YzXQOzINBLOT/xBK/WzuiZitAqWtmh
o1kSOzTQHe53q1Gl3xHO8EXQu/FKWwFju7aG9dMchHXSNTFz1PWxeMWCbL90md59xqXpbnlRCeB7
dZbWF/NhXOWDCXAtYNZiLztb6uNPac/kFVOSt29uJbQL0UPIB/Q0dp64n2rbM3M+p/tpmrByE6Br
n52O/f5glNFAkErr3hZ2lb8yuYAjj5lpoGRuwdwEvdaj6Gnt7YYHuNGB3gFSRoZZAxfac+gjyPhs
GLpkCYvKnqgGPKMzmLxAH1SQz5MTmz+MTI0eeiwkiV/akUo0g9OTS5pF2vJug1oufG0omCcp3WTI
Q97lRXrbp0wDCRKDpxgYNpSlQwrRjU80xyzRtkZDDusK/5gNFs/vrb5uGqKR7J9v0IbjhE7SoF6Y
idhJ/QlwCp5NXOvlk5JnNY4ktjVeug7zI5B5E5W4QWBSMCDYGg6TPdgkGErLsoOZjDTC53uOc1NO
5CK1EzsEJnsNplBhwcJjkqbb16NZKJtEGOk8NgCsvERWJdWdA07fxWwn0LoNWDY+kiLSGRvwEC47
JYU17c+NcF7U0p1jQgO3yxtDCcCHuc4WqvW+FBc01Y55AGXk0jZAnX7Bq2/X/rjUOmKhpGao1qe2
+ZNtQqcFKGGdwsu6xuyCqi6yt7QltgdMZIYrSpsxVkIoWnPnwNE8vTplBfdGXayKSltluAQS3wJT
XMwVCmcrapsXSBP1lwmt/iHDSBaFYkwkbyYDKh/7X/vEiTnd6JNt4bKkpdS9jAP62yj6/Ie+GATm
pQVZS/sFerERmsukvUZWDFgGBY1DOhWCr7PVOmoM58BtRShBZIKTri1CIGFA6QvfFzDEo8WQl3lW
SdLpIV3yhnhsxYhfDQN/GiCwsoMtJqO7Ja8MoADanN26c8ZOFz2wfoiNfHJ3pjaVN0q+lP0uUzSA
Y4sZOU92Jhee4t4gaQ72NX2mOhS6s6tF1CebF3GlcrHHBYy9tKPrRMVi7FtxPPSnrGzq14hBKrGH
kZ58g5YhJrPSCRsl7JCsaZOtKm9aZinvpHNG1QYeN+pdw3APV7ostMwzwMLeUuI5n9I1Js1PnLh8
UQWJz0EzaflTOtUdxFEd8a/Xz1Np+0Oq2E/YB1tufc6HeVcYWv7JOrnXoIoUqCHMjjxAr+jt6M1m
9oeTMwXJ9WNqTLIuhpY0Jo8zElRgPVlEkWw02S/DGoefWmvOuccd02F0HNi4kC8mFRd3Z6FdTMOe
cpj1sldDa0RFFrStC8ZLZzJx7jghFE7EcTnY5mgM1yY38wvAMUX6JoXK0ZDjRBJc05mf4EuBtbWg
2Fy6ZKd6yUjaQI+jEgeXica6X5jmfKoj76+vzbYCeLamGzItO3X2wrWwElia3Xy3lcB01ayLcp65
KhBa93jmWVgXzUlvhXMVL2MLO6RpqEMHxrJfrrsqnEyjUl4rCgkPiNS2tHkxrPmPGGsxiqt0SzZM
xpplTd2mlu0ZbprbHrGiHLCLtdiTL4ehcDx6M8gwHYyjAfOdsE9Yqdqf2a/4bJR+DPbwXKUAOh3e
n525bLnbFePwlqI20tKrhRmZDp6NvG7NafmY0JXJ2i9Fz/Nrgxu7mJa+vINgATzXGlS5HkUogVZM
6BFlKyxiFYY6S/eYNED5iDFHhw7haL4hWJQsAJUUCfCwaW24Xpsr2r2RjNQVYD77PFCIrGesEfOx
8A2OjCmcWFUu3kIznR3ZoFkXaQxTTztqgFWJJdPDUHQOUwCDsYyObbdEXArfwMC4ZEME8NVxdR9l
WcZ4OSKG8uStjJW4agQie7gSa6wd4ddYN7Ju1FvCb5nrx9RFyNmGBimdXRgMlWMWvthYMYZcy7mA
/lBvVo+LoYDtCdGPRJUn84VnmShOXQ01BTQThYASOWStsILcuWMUcTBVMwT0pgewtHNr5i7Q9Oou
20fQMpprscXkoGHkYjznzD6JWWbCtgILmqq30hGK4sP01IDX0VDeUYmQlEahSd1lL1PxVLR0BGFG
fsTWNAs7hQecT/W+X1eiFCVQOhkyAREMbwEwAFaYQQt7TYtAJizmFgIYXuY087my102sL8WXRk9G
Sx1txHKlZInljYDvVpICSvfbdcnQ2JNDQxZrV3f2MTK2ZhwoojhrdarrQYR8iGOrWbreL/XJKPbE
uXP+T240XdEpifE4AES8MB7BF5hihYj9ToXc4bttmnyZa1f2Qcq2r9htlAKx65OepGp1g475Wp1l
tUdwyfLIY1sqoWYO3MbjyqGwa2w1uqSFYcIvN+ofUwrm3Z8Zy9i+meUNiLtozlnnrtRAvlaQlhRY
PHLM4FvWTTso2QoQVn2J7q0icru92yZQUBKN8blnxwa9qUoDe6AMnu0dnTCDmglRMmEeXLLaviKl
MnlUmVkPn6lKHbZrjCXh411GDkS4hK+aX+qmEkR3qzMbQxgTWnklE5XFJhF9Tk4zW9QmUFr6sZ1B
A3G1tI35wmU56Aejabloq1So/Y5FfQGGpy7GC4lQLDo0rZ+7+ySn0vVqji3hxbE9vbLtZ1C8suEa
aX5JeiBHJcPrHBRcz+aOgEbbCdd6NHbU+TOkNrUgirKplOEeQVL63tcp6t61YCKLbLuX1wzxKVNH
yyW8AurFGTXLEp/N2GyAtrgGCUk9g/+EiNAKnorSgsX2lrmlOTesdczx4Q4wCPvMLSLOIt2kHiGZ
dT4YhJ+DXTDW8k3jkKe1cNCwMMGfxBtErBGqZZZCPpj0mtGDmpGESMZiXLy55FddTbCN47DJ1eyb
7UT+OqdI5rxmLcZP1xqb7iftCzorkhsB6ryBJVChHg0mW513h6Fr+Z0XHE8va2GSZCmKWQOpA21v
OTH9qsewEyOrwciuIN4IkocwFc8N54NRsCf0OiN1pm/olQlHGw6kigFtFUePLBuSgV5Kdh/StDk9
lMRG4KuThGTuZRLD76bHdBS/daPV8gvkAodYGWOIAKObOqHaIUsKM+7JB4KxqHuZK0FIcO2q98id
Lp4JConbMGP/Dup+EJzr7qq15NZzPawPC1L4eW8mDpdv1qo5uyKnUBem8qJJTjWxQfDWKH4SprMi
KYIO3HG+y4vRgOgsLffWocgrQ1vpNVEy+8oitN+jNbXEdcaUVh+uO4zrc0PuSHesRdKsOZIBRqPU
53pD2w6m7ZKitYfmafNobIPoglh2t4uYqU5ryayr6ytD57EdofYkhuBSsapagVKRSrKRGGUIeZJy
nNFPlLm7ixquMjZB5gBDNBc0C/OQ9IlfKG5d62z/1vHIPyo2xU6BYxd/OMMQXrhFM6hXErPeDulp
XU+OlUDWKrR4oJOpWYf77GkcnjwI6z8JdXQflFVG9IIK+0BfS+Yt3HExSbaMgEOHygAr0DeraIYI
wDS3Y1SrAio34B8sXp4zqseDMLMdhbHhyCvFInDBl+7QAJYnIYQgFNbX53UZdM/O7C0dBWV64gsk
4O5exxim+2ZLvg/HY7EM9I8ZA/ax09M9PgjBX27m9frUxDloHECYRhKMWut2jJX5XM7HNi/EZ23X
7qfWDkjmJWoE6TJZU2pxpmeAoTigSoAP0ah2+YRmeEhu43wumm+Ifd0+72VW3siCIf9xYiIKCHFm
6h8Opp1cGC31Q8j8BNG9RhbADJCGuXz1vNC21ozB194+FkqcqncRJax1LLSJsC7uclXsUogmZTgT
Up74w2ixs4VGrerXWmxQwq/MtdQ9PHktucxdarphYtpt86pzJVa3huK2MJNmRB0+IwumfCDK29tf
OqH/r03+FwTofyOZCj6Gj//1heZjWG4+yq9//Zfzv/9bMfxJmvzrD/xFmqyZf1jojw0iHHEvaaaD
UvQvAGl+R3MM08KjjaJVwzbwf6XJhvgD16SBARrNlYrMFkHWfzjDrD8cVaAp1Vi1bSQL538iTeZL
/Sbt0pEHUd2YhPDYGAk2EfTfCkhVGZdKnCuU9BuP1bFDXZrBCPeHIeFd1ZBrvnyw3LnVio81uXXG
J2Ce2JQ9sSR36pjtiZPx5+yaPiTs+weWal4NJ0x9RmSJIV/10lIL4xY/PLuxCDCxdrcSSicsgvbO
zAD87UvL5lGf94PGhORKaT5rqCOUJ8shfhLznQpvoMOFGJSELSRzRVB0y+6P7hfZTx0FpCYSRbQX
zZ7ECR9v8qnml+xCJYvr6JRwWllyApD20u4LkmbQWUw6+1tOAO6xL7O+FdRjads9TFUW5M33KjFb
ua+bGk0r2x9atFwGKPEKi26gup6MD51lnHO13LFoZ6T06uQ/0JH7KexdO8WSNuoMNwRkBr+WbtgB
1FPzT71h/mA9UNvsk+ljNupnsC3hHMmdtayUvrI+lBEQu2qnNfGuhE4QA0AEULCj1z8q9cSLCIVR
m8DnG+FAjlFuNwdmyIE2f8+SkRD0M/tuSd/JA52Ygps1apcrUB8eNhewUERFdjcMaX3DjelyB19G
nxQsJTNgSz8U6pe2fjrro+J+wIfzByIqtHIkGfmHtTJoj1P2UckjBtowtw9WhyQmz/dqT1dvv6rp
egT5D0AEcxQr9tEaiB/uQVfuozoBA+FTIJFLWPiMv/dTPF5mRH4puhW9n3eYeJErGHv0Yj4VbkjN
ElIk3BgA7HrWEYR+o8wJExoEqeg+PVaYtB8VqRMIH/CZmb56JafklCbw11ZmKCN35JKSk4h7pH5g
uTVnP0k0Bj8W+1TpAZELBHWyuYVTlW5wXb+yyKzKOp/BOO8v0HLc8MIqyNCLfW4IlDs6PVZ/FP1e
IZlldomel0ABCeuguIVSbPq0pvvVIf/R8g07jFOCJvTiFIvnaXprVgbFxbnoo02X4Vc8CdtXjK13
bYQghWu8rN7yReNl4pNqHLP0055pe7olmAy6c542Bzhu3K7BxHJ0ZYi1RDoyKEpGAnjMlERlFqol
7iJKEzxhc5AOc1AZn2WeHqpyW4dVS1BU4A8J4W4ZTwo5BxjIybO7FR0/uHo9aQ9NPl/KKPibo/C/
8AvYmxb1b0TV+q8DBlmBjvcb8P3fYURs7OHJQC2sF98pgq2+fNp0iMBgd0IGq34bszp2FVDUHULH
NjsuNnOSKQmbdQZ7KffI3XazYARJmTbFlOfmbRklO+GClMS43Wg/qvkerenqBMNXomc+6PVaa33N
rTxzKQK13smMwMHcZch9VSf3a7urt32KzuzJ0RgI0hAa7+hgdPJNHfXZ3RK1eZqRkGGP5RlHybNe
C/NnwjCAUN0r0V+1JVk2/TFLPmjLiQDC/LhX5GPBN1ExDkPSTt986ZP7cli4ePf/+EXVNsHtP3pR
f9PEjzYRO7X5q8F4Uof8lnVFkDQsFBj7lNX70uAFV1+J6VydvYZVc2nLf/K+btHMf/ctmIYOOoyt
oMkt9eeLA6+i4sg+B+qm2SEVqIfUlFlS3N9iUczEjxWke+8jAQytDmGpb+n3Jhxw5bW1j2QY5UQs
cy7pz2p6zVOvLMfZuoqdfeEGuUg9VRwaFbPp+E+U079J/LdPI0URLi57+84d/TcpvMYnBtY9itHO
/THCfx1V4YMuXijy//FbtP1Fv71DfCHGBoAPcCr97loYAQmPqmRezFMGQoZZUBn7zrxPnUPc/rOv
Zf/dj4WFHO/T5owRpgXw5c9vBiGos6JHCcJm5dqpxL0dIT/pJWD0+jCBuYTMHGyZe1pmvMqm4P41
WE8e8zq0wPfm8gwG0BuqtcLjmj0h9/E0OAgxa96lYIwZK0HMPZ8ogruzBGnN+j0uA2k8I7PmDB5+
Kl0Vcv4DD2+J2VMhh3KasxIiwUf2n5qZ7gdruQU43zvyPIvuNF9M9a51xtDQ6QGWu47NFnC9wBXf
i2UwBHb9mAeTCDwP0ZU3LRtB1PWZNLxPpXGs1fmawZJnahwlcg7trjjo8TObfM7Y9thAgFUS5QAJ
Mlu/S4USvT91yd7pbXySzLaxug7TDeM1nc1UXOrAt1gkcCE6becP0SPj1BQKqjUc7OoObTqnegPZ
ufe2CU3Hy2Czeu12snlRrOftGgYasreWF2p9NivgcMv1AO+Nlc9DA82d+CjAE2eyDHHM/tTU6xyG
LeQ/L1Eel4zGs/i5OOVJLUORAWwfQTu434720+YlMNQQHacvK5CDCInsi63dZ+VlGg6jesyH+4mb
A0YXb/0LEURkZfy6Acr6ZRhd/ACWrzICGxWyDPRrTLVMMXxlYZwKAbKAychwa78aS0Af6gueVoj5
0MdxqM1BX8+cnvBSBcPf/rpFotGhhRrWmVW+cRzW8tEpMFLHkAgLpoPmJIMNxDSbadAPgNzrA+Zm
mvrGYy/i4QDnI/WpI2xWC+1qJXoOlbGbHhKivQtI7ZG2t5dPGvYARXFo8JzUOuc9dx89oxVfEwcK
tToJ6a49vhybxNDtTHC+Eb3xc26vJylOer+vDOR6lkcSlxeJZw1K0ARxwxbkpLJSXu3DdqWSYeiV
cwYtj5O76g4q4weQGb4rbqz0J0SOuzkPIzbnWjbs+ejt6PFL/dVhEqhb/LExPhhIG9lD+pN1NTkU
jwvxGZlLoBNzZtBhOfq2ZFOHMO2s+ns2Ww+F8TRZ09lAlGfaAn3pPoqfHDLlW9LV+tjwWVVkToGh
mrVwdM8SZO8ot0nE+G68a8dPif/B6tBnMmY01dO0UBLAA5RQx53+BPSUGiZjiflNlDn1iAidWifu
GAFVI48aszu9+a7Vgxjum24ixDKQPFuRwVIZVG2eO54bv6YTTgvEqeRMegwHjol7S/knna+VrBbm
tH7h+vbKFak9t85lxPVgrQeDiqs0uMRLeK7o1a30ZZwfVUM9Kg7vjkwe8kL3VobVGw+n0y+RqoR2
0x3G/lOpeb/MVzmafuICWJHylETxw1ZSygy4nFuFiGVAc0+7pPms+pcmJ0yRWnPJL6ZQd8P4RsgD
sYl5sCJUFC20cZOJwkGJzr0bxs7zxNJlZWuZxt/oAJCnLj5xoQx0fMeBrF/tFgrSZVBZ49JblMKX
jCnj7LbIeV5mPivL/Uo56owvtn5Gnev100ukCfKg+FxqJnSmNUTp5FfOHCw6YsxTr4QNor5tD5/U
xwqadKQMO0O/1Q55MgamGerJc6skp7jnjK3zZ5wgoYwK30mtcGslRq242DAtREsCTLXuGdQz4kH+
t1TeRABOyeAJvrk3Fwsrgv7Sao4fC9Ly2DIU4rhhhOdt+iR4jLv3uFt2btniccfNIZ/H7InMv4pa
SckwzqMLxSB7jBZqp+y5t1UGm9jtHor5p0Xb09bjYS4RSC73iiL2w0LyaImqOmKcmHR3Sn/fgsiK
yNasCLoWnemL9JDiRMU0COQH20G1YBNBiFY9cDX0xBEhZH9U5VXS8SktjpNzRfAb0uxf38pQD4Gm
3ObESdibyi1e2FjwndYdZVXvmdYnoAYMLzy2ahcQ+ecNqr/MqD74cq2l7Pgg7RKq2lirfMwPfk5n
63QFgxcLtPKLtTyUZhU4feGveX3KnJ8aOnOOvDHSrmjI9zE42sRiWePbP5z1NLkHaVroGs+mrhNu
/pSrB4aijOz2+YRX6E2OXJvDdUtMZmOjlzMvm45IJ9nyDhlIOh1idd9EJ3O4NuYH5BBtBHVX5ye4
JvOc/ToJSKp76Fs8EMpXP7/CndKofVwLNSm01Fy/anLLy8Retu9r9dxsX6csbkpyuJVoM0O279jS
/AhRT/bc1n2A7oXjBXTB/NjZ8XW60EjwoXXRDauZDvRR9cf5kltLwIjQhxPvL419o9B/DxIpPWuW
bqrfnfSQ46VT5vZqkFlYrDuTHjaHgj4/ajWDy5spf5vsd00vnliN+6b2XRLcuaw7VPPBkqBQI2am
XHebxHJlMbwmerC+z1Pnw9hliRrRECXp0RhXj9hSx+m9sQsiswxIaEaRyAGOLHVBH+beIZQJshVf
i8ZK3eTW5qM6j4S50Loysc+mgMmz56J7c7oBOHENhiYOEu3UcZhazR4g8mHSnogBudOJMpkRosQi
3+fwSmfH9RpXeWk56okO2LF3QIr3MPfX49iiwZ7wGcAnLR5QI3gDtA9HYnCwX2nub0C2+1X7FM1f
irLcIII+KibyH9bVS59/MzL3WIrRsB0rN2QqwRvzpjBPZfwfVikPHk5kVkDnDVQZzRzE+YgwnHb+
kaWdX5bgNUoEHAb9Ch/rRkxeN1v+9vM7C/1RwhQRG5dguF+3qJCq7DGt0XKyB3HW/LR2PNbkq5Dq
E2azEgoVxKQeYFgmcxMSUByorJHJdfWyknOEV9fgJ7SgU7drdQbYEQrwmgVXDMHqSHK5zyG/1m4Z
VKSLltlpUE1MTEuAvjlcCiq5+mqquHxrv8hNihPpLygWiCe+UXiWE+YqQ/TdMviF/3KAeBlYNqq/
UwNQ0TFyL835WXAdmSteEwUkYclH39qXneY5teWt5XqNwI2PSvY1bTizyfHystl3RnMwyUVHDXmT
bFWK0V+ydH4i3SBIzQOooN3SI/FGPyLUhoVLTdoFykMgr/n4PEdozfssFBGfVNw7ihEQxHtT5Js4
vzw3w6XMKT9KaDdb1zpXHzrZYiNUW/RpkVcmQ5Bv5qfxZ8+ROYnihEnlGCPGcExJu9r5c3u7LunG
JtplYj2CPT6x7nAahAOi/GnYCfP+wm8rGOvde09yiD7DH+F9rAsrYHPiLaWG8ozqk9fIsUo03TsO
40G9wtYRIGzyYiXdmYKN58M4mP4Uc/1Vr3yaTVZ1i7o3YQZmA6BePNp5zAIrIu2XykQpD+ZCq1yv
gayf4ZbsKqw7yGbX6ommQG/6nYoMyizIv5p2XfMRFzabunO5Kq9xl59GU7tqs9fYeS1zSko57eVy
JoKKRUVfXBDk3kijP65Du091uWcIh7PkNFE6lVV6/6vZ+h+NnhkB8r//vf2ZT3IjuhTM9S9Iw3/+
23+PnLH/qre5bv/7X/Wnvxn+w1+/u20c/Kd/CX+Nhu/Gr265/+rH4i/fBbS87b/87/7mXwfMj0vD
gPmzHqth+9tiVAt/i8DYiKj/b2aGR/Tqv/9bl/5pNL39kb9MpnWHJEIGyPAtAGqZEE3+YzINNINc
Ic2EZmai87VUfuev0AzT/AOsILZ/fCJbf2vSaf51Mm1qfwA/Q8YA68yBnQF7+DdIxj+CZjj674Mj
kJiEBmgbZYIvppq/mZxNmUaS9HochHGcXSaDq9BSLLbpqNfUvd2yXierd2ANuI6gl/B6OXXEZT+W
GPjVPnuBFCC0cCLT7aYzSTzyN7V6FUDBZjab6cP6qhHPYvgI3nucS1x2DG74ZZs5hoVNatDnzj02
GCLvV1bKLn4SFmhs6RvahyTRnLtR2YarRHhsgoyuXsZt6hfT8bix9rPVivgDver8nCVLdD1EK18W
5CLHRoeXRj3aAEXZeUVfugamFcI6WjQ7b5NdJ6uXqSx3DNMuulFeEmt4VVaQm9I5K1ZynWfYRVj1
yylHywwMsFVCPZ7DCOh6gtidjZyn91SaGPyDPDMm9AqWemwdInyIWjQGjl3V+GHpz51bW0hMEv0M
e50JQeo34HsdWxx6tfloB/smUiQTreyqad0nNZ/vFgcLC5PXELsS8gYb924M3r4qeBmQGiCVIdal
hWiFmKqNbcrQxFExdhoLf4QpRIQGtUFGaY/Ga2zXVN7lcXDcRtuRXk8Vth5mBNK0nIuvk//wBctn
Uw+Vz2mckaTU3aWi/hG3KOoF44ZYFpudAcxRURKIwuWcP5rM91K0TwU18l2/0h8UxdFqpjuT9pmX
97UTz2zEvVp5wwK4y/r6pBLsyx7bzwdxViLmofbsrbivPAXI7SsAA4LFsAvDLFAfEvue2LqnadP5
Es4do7X1UiSORZ1k0LfGHQ2lG4hq3NXgBsSaw8VuTmo0FVTS+lW9ZCTVm7dm5IaRVvsOebk1Y+CC
8rlOxT06giubjJQMKK0ks4BXDlp3qRCfUTtBastrg0bP0kLox7s1e1YJdyTIJJxLm59afxrj5qpn
aRi7hXE/KO+its81FiQYUZ8sVC8w+b04Wr2Udw0H6W0fc7V11n02V9+j2fnr3D+bQCXNvmdqhTfK
VopQM5tL1ZBBR/w0ZH8m6uJolq4dLrpxLOablD2noTv3m2FT2VIGIiKYlS1bOr6WiGncSc2fEolm
amZKiOHiICidLZJJPVulcFeVk4iI6+za86iCnicDiQs/754V/jMdXRID7/HCVsSn3blmlfVYlJMa
qE52idNpr+OzW9AfoHtWD5Op4lwp2h7JllwpkfCgkRTNZjy9ski2lmjJwqhLUg+yAJIF+wgT7qCl
01kH60b4meMhY7vBvsPDmp7zSDuoTXFKHORqchC3djMfu4H4LHWhvYoAuam4AdS2h5qe30SEJej/
h73zSI7YTLPtXnoOBcwPN+hJAkifTCZdkpwgaOG9x256DW8JtbF3QEn1pOp4itawO3qgigpRNJlA
4v/Mvef20nY09O8RU6WVUQVwh6hStpMHWt+0vlGNoTqz97JvNSYpqFyPfbYfFU5IhujsLuiVDTyS
xN5fomk4aJ1PtxETPCBh/Qzq9MuoKyeeaOZZ+rTp5JKhhT1fSl4muWax0aHiXQbfsbGsUIiJ6iZ/
G4I/m9PaUZidFHW0HpJyky/Li46ZjS3OA8QvxEXsQ7hIi80wYnbZNQRgAX64jxUD1Qr3n68+6gml
e1JvMHCvZCgO5JVsYxqzSKoQczdI4rQ6vx2zAPflfCKN8iijQxgl280rthaGvQtRiTRCbFUyZMKE
LhVx2gmIEBNDxvFh+j2WNLfwgQ2r3Sotj/a5c5TsokcIE+qKkYoosI+mw0GwnUO8ujdysttCIu4U
+YDTwS1o33IRU4ihUpgSY1s3La76qSKTA3ZvnspeovUdszXsVlSX7ywfUp5UvCTGrHTN9UlmXoGc
bG9KyklWqj0y9cwxk68abfK11GrmO1gm1aZxkasffZkoKCyHWRTusCiQ+Tnfy0F7CgV7BJO9Qo2O
Wxv2U19wO+UVJip9TUyhM041K07te7YKVoFYjjjWxu1EqnbDFHZsLM/Sx6uZQMvLkBk34XA0O/p7
LM4DaersGE2HKxA5jW1tfMnct2Z3wR5xXB5HI1kLelKpO/ICSeZlUAWwQTM/x6Zy5Tyiv75F2U/P
w+AXbcKqRjAN7B0gg/Q9+qc2G/eCcVlnxccYQRafmJoRApddG2/w62IwAW0y+tOr2mQYWBH8Nw2j
opFlleggNMx3UfmcVeX4YYbjVhT3FtE92IQPfiKfqlaiFfAzv1kh5pqsvTkWIw9EVOeYZIYlpMDE
fk9jWxAD2qJ/eg6HtryqaFTz7VATSLcilMW+aGk8KORFNBwttqHUn7Wt1U+AJNKrXLYpJupe12+J
YSGSfmYN/0pAanOFGaK/Tzm/GtVYPUUuEOz8qKNxD5HI4IzEw1/pZ1CQ7VM51LAW0mGaa8Qwqv04
2Rka3ywzUxAfadi82zUhJlrX0LObQMePEHWYlMZ+zfoyrAI7WqdGHLJNL+3hKJIWjiTyuuSrEebQ
MJUb62MDW1TGI9TxJvQyfAwYFHzCj0Uqsi9TUYcPU4P9cQNj1pBei6kKVQc8db+p5CGe2ctKZbcJ
LZFWa7MufGuLZkoRbj4lrXD5x68PI7a359ZoebVUSMzjSHmlYRyRBqwiI8mBZg1Eex7TrIujXSLn
RrMrWjOxTkqe6exJ50S5pF3dUQUl0MId1ZAYtYVmA/JgapNJ2mrELylHdNAR8woAOEzMedhOhHHa
sn8zN21huHC3JAFVMA59VzIEc6SmHRosVUo/GUgUE51CzFpUSHVSSmyhZx+TGZEvzAzjbpyyB65d
RBNV4PIx8aoXe3Q3iYrG10+tYx/HQ+QsEHnD6xWgijfDGIbk6SklAOzWattmY/ZN7J8JR6mN5yQC
PO3g4bUwwnGC917TB4Js0V5pi9tEn9EVZA3a61M5anh5p9ZABmSETf5cxcVIqFBU0WFyBwjO4QBI
jQMHxgi9OSo6phk5tSPmjIIaJyXSQ3chGDGzZ23E4FTy5zHG3df5pFIUfcm4mEZUdvn8yMOaWMn5
WxGakZ3Z8czBlouPCcwEUjjsZgU4NmMQTdpLZq+DxIDX8eiToljRl9dlvkYxbXDWDvwohin+ZHiB
8PnEGJYUEdvqRxQCU+6bRKQh6Q1f0gzH28qPyLVnxDB2Bso3nUhJ7Jn5LffsXO59bOXyWvdFsW+t
mhFxXhVT7hlWg1tIm6f4KqYJIcDM4VJvEQ/UV9IS+qNfDewoVFZve1LESEClAo0F4lDe5fXUN2nO
8rLtD2VZCDRlVO48TGQs6rTFWaXvJFvusCYR2wmj0xgXnriUiNc6j0XgxUFP+g2Gn9pmzc2EQYt7
49CNJbmpg5QYx4EPJrGHfgj7h6aCCYqkdAnz4n4UNNBqzf5Y66SKkOeoZMRtU/bybzItB+w9mi2a
UmtQTZTAtVW6Ytb6YtXYWvM6dQyaEIP5w0CFERMJZ8V+YrJwixXh+WKixOmNKITdqYXFUjAYI7Lw
ojKXSI+5+Myaqn/vtFFnCdR1hNsCbdGPkd2VX00VaAx7De4WAtF6n7ExK5FGUe8rbP3oM6Dbu3Ic
yveJrnGVANFkW8IedM2tNeqkORiGqxBZYAH5Gd1ZgSfqYjZW3/WykDF4+wML+XJQon0PkPCQ9tR8
npFjoYdpTlDbxoJycsHaOEeMMorgRTefAu4QBwBt98lOvycONoy6S9LXGqSvIKWqsozA/hC+GQmK
33Y6T5PEhDPsBvUp5uGMZDg2OZ0JKwyYn2i5cW+WQvvQihZujTroBOFASik/LPbogHKrmu1A5hPT
vBqQwlOOKJa8CyuiKpxszNrnScYBgEpp4HlrtwrqvdLSvuEraJ/CDMzWlapRe1UX19yiwrM6l0cz
BkCRLBMpHGcMHFkbKt/BUA6sDcpeZVau68idq5mkbIaDrUmRoJOBQU1amHdFI5BQ2HPSfIxN3hmY
3TsuX1sZOCNAtnKRAPRzJMkoXtlvTpiWsBesWjNN77S6IgqvTiHFYkywC2KKzRlacGPaHLzVFOOV
x4RWMPvNR1wP9ayIfY8c2loUnoHh4Goc1sxrLeZZvS+N7qAV1SX0I4RUQReHr5VR25+KVBZ8FmIT
kAA8fVZGcRD29Uozhj5elwBE7gj4zC/0z92bNA14LUs+yJHXjS0DN7pAVoEMbpnzpjWrotlXsdqN
iVqjF7L0gAUoLBROQ63B5jPLRSWAiyghXkNMfeeyQFuNDUeTSLDNlhmjbZMR4fz9sc9/baZzLr/y
+7b++mpPb+V/g8GOIpBT/P8nO8cvcrLqZv7HfwR/HAf9fNc/hzv4EAyDCBXbkv803JF/QVaomZwU
Aq4b6oR/Dnd0C9mhsqgIDBX/jabwpd+GOzqsetCB/PfWMhYCK/13hjtMb/4sj5CXwBMB/YF/4BJq
PzEWf+BjJqM55aYVmy64ufw7s1v7Jc9QMrlF0G1SioivJO+rHArOaL34MxQXEDHdeKLPqsQaBYd4
MuqZxTJBpDAdSOcNYm/SUAnHc0mPWQNCHHmYJyyzFgx5g18b6TWw4Kp4YXWnd+xZQUXt7bEzFafu
CCnzMlzPjAh0n0FOR08FjcX01QOJryzAkyFMHhbXUoJTfB4/Rozz0gY3HBCwuVwkE4hvmXlDUsJD
a2kj9WuoI+P28B8p6yQUHML66EM18LM0fkYCT40hjJ4NQzNVNfs1bWnSNGbQb2k04pnIMQ1hDSxE
LbPvTCQOX0xxOhDsWywh+Xczh9I+iRiU+3013lGM1hdfT8xlsr9I6zLgUW8IhdhbkgDBUEjrZPvU
qtl0gyWJTdRAn/g0TYsPZuzKcGfbSYSuETPUC/5oFjVGKTDpVNifn+sQhbSbQFN4G5OG9qdNJIrk
BBR76xqagZ017HEuwllrzc8aGDcbnzaEzpDDBTnRtNCMV1UqyObN6+471IPoCf6JznQKGG/i5ERa
mk5MfCFGE3mQTgpZzDNIpDp4nLDBUDLQ0F/7KMUQDQ+L9SoYElY9WIXs2sUfFzy1cowBs84Ku9rU
vSWzwIkRuK1KoxjafQQUhYA3zHuyR9JLkgFRU2SAOXNu7oYpB2cT9LHy2XW2ttdKCePpAJ8BWWqf
dDdNWobqplJ5OVxeDb+ZGPxRX5fkKO6nTCXbpUY2wFviR3C84Vr0vts2ph5AgGtZdfdFpzzbrVXZ
SygWS0lJ7V1w7ZPpKWXHyH0SFQ9tWWUi0DHvZFRZ5PwNPYX8sO0Mc3rX8OQ/ixp5xKqxivFdsv2K
Eq7SU0S7QoSRi8Rh9BGI+9xKdDWzhps1z49U3PSCJPxUF/Ltk2ussNB2WDEknwPZ3y2LONN4zEBI
ovC0YrnkUgVx4vXMLBAzKPZz2ycR7llqN8au8AiDVTES9EzN3dXEohadROWHt2Dbc7J/y5xSE+Sg
LjM4oIAanOl2gJkX7OgqNx9LklOrIbMdhYMFPRI88id/DuzGiQVd0yaoS9tibaHhk6hjdHfRhCHL
aaeG2YFU17iMQ3gVIcmGcBhYGikaltt4aI9NnMLCS7ABSisDa/zr2FXa1beg87maQs6fU5a135w0
a1ncKHY81OsEn2ZJjjbZv7sgKLp6B/eWhU00B9k74RxRsrWkprlJ4zaKz9MgdaRAmsqMZLOZue6K
FDI7xq6J97QmY1Zn82UGg1tXoMQ3uEd8dIo28bpOpTYASUcl9B/MCV0RoqaCNMaojPqLVVsFmdaS
SPXtWI9iuB9LOVFeG0uNoVVFC9aQFOCRkrSeG3A0TMNXYTEQepnVWp85bEWZDFHLTLGFljZOqCgw
z8HGjBJyai8BJSwECV+iW1Hbmk60myJNWfBcIrxJcEh+t8ZIpxQm+Gt4/KQB1zdKtGbT40F40gzE
5B6YVftLDeYoXw9gOZic6pSCm77G07MdYygyqzjKzb2RzLG6wyyVhrDsZDm4p1HDDssejQ26MOIO
DC293ndB9/LRzHjvDh10K9PLS7294vlitMVIkmlwS/pn6o1NkSPJ0mOS7UWhojjXfCbvF3XKSG/F
SY5MpJrfdT8bIXgMHCLAdIeOQExrETFreaQ9zIYIGqeTlQ79pmzSKRWkEicbNZX9PfTHXKOfn5pr
JdLmXRsSjNJ1UTWI4/wC1zpYFFifTSuhiqr1zrJcf/TJVzBDAxtcN8uhW3fYgXeSLJnfZVONZBnH
i8Am7nl273wjtDVPHxSeUpEfFrBcQCCRMiwq07NsCBuOVcLJI2BzBIKxxA602xr18nPEY1/ZSGCL
32sovjWPDOZ7iNulnoXi7BP7G4IOsXd9UbYfTV0xShvbCkW34vsPjcl6fZtZ1otEL7cSmYjnTRoG
xn726+EdG3Bw6EB+a6u4YeeCJLx3OqYxD7Ww2tPQNCiKqokJkxwS0wvivuWpya/4YApdfrOElBs8
QTIpq/aQ9qi0jZnza0hjeDRVGoyvPLRNCmVuyme9FcrwIMWKdYdCqb1akBiYeERjd2sKUQ9eMvvD
NYkkMs190ck8frlLNiZxBwCuoyndzZOPnWWSw6lY15VhzAhPYqR1fjIxQGWjRBulMBgRdarfF106
BpgHksL3Qj1lUorHaAHUyrL9gpFykbyhbX9Lmm62VkUZy0iJ4Z5hFcSPyT6Vpp/iuEZHyOvp64Mv
AaneTHFviaMPPq6iw2cw5Vp5PZ6JcoQXaWT5yLQNsusrNVvPgxwBZuHoYW+Pu3CgEf/fShh7ze7z
3/+Ny/BXlfBdkf3jP/I/rzh/vuW3Mtj+xVQxuNiocAkhU0wq2l/dN6pMLpOqsPW0BOTtn0Xm7ztO
iy+ByTZtxcaYY5msTH/fcWq/GAq7TeRQhkFl8/eCAXR1cdf8USUs+BtQIusGzBGQvf+avpOmlpTS
wOMeSZKofFEBg7FmYCUvpThJqJb8M5AcRt+04CGrfvyBZtmhydFktJe5JIybWo9V851lBNkY+CMZ
pg0/gzVowQzZCqvR7bdxSuHLGikY9bM5a6FyJFdolrbQL8c0psgmFPYhSUlCPRVZJ2z4X1laFEc9
IZke46ypbPu4DIg56otCMXfVoLb3VjeYh4TW41brombekfgjrkUN1tNFLaYH6ykYsjMO+Mpyu8Ac
WQqiciiyd1ApVKOrVssH/0jwXg0gJ9SUUX5k95P6N1AkpnID0cnK11pg86kv9cluHd6oRSDMI+hF
/Jhe1R8DbP5jhm1/jLHTj0kWwiwLmvnHPBtLMyLX/MdUa0mWhLnGGAJpjcm3KN28aYbglC5+3Ayw
GxaIxaRbL35dTCdYd5NoUU7xEqLXtp3bu8kY2AtMP5ZfCarleqpjw2LTtJiCsUpjEKawVzjXf3UO
Gz82YqEWwzPPa6RKWkRQgkcuMjwsHTQC6mMg8F+Ae6anJLTcwLcnPEtRwzEKQ+aSjnVxRHnJ2Ktu
DUz5NBPBJ71SEm8kXyIeR0bHlbKue4Mokzp2EaAn46Y/hqgSrxOIJbNCyaYzadvjyldrx4/D9hAD
H9BcSa3TxxCqxq4srfQ0VvgzHV9RtT0yze49YKDH1ntMHTTX6Yes56RyVlmeQfBIYvtsJroCQ4rx
AZI9pdMPlN/xa9rU3DU8kf3RKbO55OUMo/UdsJ6UVwswdkEnSFDDdcnsGlejV7nPYLvIHtzsckNe
LtLcKtFw6wbcp6eZoFuwzHMosx+3484G5Y49e91pgue4Dpc1coIGmeBcUaGvZNGiHIVtxMmpd2Tl
pWrW3o1tIZHXFFnFtaZgxUlt8dcz+iuzs8YyippZ9AlnpmnkN0W0oEbBl3bz2mJs8pBXUfRpqQyK
ERjE/XUARANZnLHMAzsy1qUhKCxUtBVLje0UtQy4Gr8OPm34go+1MpshecmjWmz8kehrF8wS2AsS
qiwXplB8ySWb8jUoG+lS5XpsotdigrayGiOFeAqs4GWgBWFPEhdcAFUqlEPWxjAwyW9Gq0wtNB3b
MBnUlR1pxkWJk+DR5vBCf27E/iaMqLVWQetrzwyjoKSwtpN6T5YAIafpIurX20z/zvClwl6Eq0d3
kQI/RM7YD8fAFNpDlMbFXd2ZHZJ7s1F3SW77g6P3orlKilDao7kgQ/pCYOpQFpBIBDIJIRgxy2jI
s66WPVElcEcE2atnSyp9ex3/kEnUaSg7OB8LscTspOazHMCYFBoj2V3+QzfRywrSCVFXk+/ZLc+w
d21qGhAJCxilMEts2n4/BzmPOfpPJ9Sy5AP6CkSVWikBPnULaKUdF+aK+sNfiRdqBSgIsCzKD6Gl
zbrsOv5wW+oF4cIiOb+1frguqV4hqEI/A+8l68B4ohqupNeACXhDZjpwGLPt4cTIzOdT/ErgY1Rz
zCsPbVrxbPzwZVqrZwRaaaN/zINihG7wQ6Mpf8g0zeTL1hp8OQa3Bq2fxQR5Idmg3LUeNVVidxCk
C+tGX7A3y2fVXod6r279Hy5OsCByqhL8Eo+W1L/4PwwdseB0KgIsnw21ZW0uC9sOtiBwenYT8sLh
aX6YPATpomiB3MfkD7AFzktR+cwM5EEznXrgqeZWfITxtwGbSGFUEeO6yOj00UWe31yMWUFATBNu
1O4Y6ooNLkIW5kopU2lfiqJk6UkczIfpQ7DCsdl+zZk14zZRh4yNZZC8ktcgEN8UBtod3nD4PwYQ
A3b5MM3vGyJBOmpcUcKYtpUeiguCw/uhQ1q/GXSJGS14JQJXY8IPfrhTSC5VO8dbphUWZs8ktPMn
rhqjDD0o/E+rjxkbpPoiRK81HqWoX0XxWFR5fegia7FFjDObt3aAG7ApaVTughlVt2dlLLUdkNfd
bhpMtXANdervZrvBiz/6cUMTXvfBNZW74GxO9ZDC7ISgDeoF7iKymGI+i2awZRf6/8CRqhBklgbB
sI/MmL6io68dHWWcGEFMc9ZeEFpD8uVENZ+rfNReFBDDKJXgszLnH1i8IPG0xbVLJ+VOknPcFWoT
oeoz+9LcDgrjEbKrdY01L042Y41zJ0VNb0sicuRck99kUzDmbcSQdysrz4zbfDI5YuaOJekROkSp
0S+JiVgC/hzW6sQBM5pTmyeENepl5l9Ia84sOvpJi5RHDqaC/OW+Q4el1/3sRWGkSbgzEp9ZTdZ0
MgPuoixxr9YT/CpboT3RiWR6nq2+y7zSENKNndkQT4fM4q5haTxgqskM65vE8QKjTEVRBJYURPpK
l5rug5/hpx4OA/UlYPBxW3ZypHnpUC70kHBW9tlIiCHtVGjCJLL06N5mHOWTnNrUlrewjWpXnfPm
4FOOa1DtbdYI4ZTyeaMLTd5nfYxvqpHUcNQG5BRwPnAVgWnk7UXJRTHts0TpoY03yI8mkAACOM2E
yJaRIaAVK2ZU7oSBnzwrmo8Oi7jg6ph2E8eXb85t5GSIiSklsGRfdYDkWH6YTz0WCUy/Dfa1Gf1z
K83dmt1qjX1xgsLgiTkCUzKW/CYnITCPmYeY8nlLYww02eBD06CwGvQHA1amRjwT7z/2bCwcsa1B
B6J4jMRx0auNHrZ1tcOcJ+HeGQwK4IWrrL530ogWFeK69dYkQfDajh3qh0SH3cZpnrbZKrEa6S5V
ijpxQ4sdFGOaKerWShILNk1V313CUAJrOkOZMXesioz+WM/W8lGalBLnTC3HRxixbN66CHKVU1j1
RNQ4TLG7YZq0O8PWktfBzFi7qEUTb8C0MIwpMyttWKDD0r7FuJNPTtBhWoe7qQAQXstFMkg3HKRh
daiyKarW5a87zbmTUBiLKTDsi7LEG6Qrth5CP/Aphb3Q9wM9ZxynMt5a3SCR4Emus1F6H2VwUqdC
TavqYZR9Ss+Weyv/HH92uzr8WO2lK7JWfflDA3P7a/X/F3FhhK0o6vLe6/QsCsjpf/Hy+bEqGWWM
gY2hlnISdRK5dmFmH3/9W5TFn/mn1kMoFngtEqRknsjEkPP1P0zgQV7kDdUesdRixFNig3e7V8x2
Ma1YMNFp51UQSyXUIIf0avss10OFHjmqH37+kL+l3f2fucShpfvDNfnP2Igib7/yr6D+x//54xLn
57t+615ldLgk3soy/g1WOUv7+Gv3qli/iIVJZevAICjmTb7ye/eq/aLrdLxLRBDiXqFr/697VX4h
idUG4MqSh+b37y1xsM7+yy0EvkKlGUZ7IhRdM/61e5V0SaXAThMn1XpOgqaosSJ0fUtlFIYjZf7Y
luOrgKShel0/oZoNCIYgFylP22DLDRYbXjmNcKqzEgpYHljGsWkgwnoxZ0vkzukkw95DdMLKvzY/
E5bw9kI/ttOjrpL+MaQ6gIeKj6gjWlF/sfMBJCEk21xnU6u7lukzECXmApkOM/T+LNjLk2My+WBf
hRJPj4swFsFDhbq2q6oZh2gnYAb2M+tlMZQaI3HyQlZ51OG8kOcZ0M401q8Tn9sTWd5WuCoas3nU
RIV2VvAOSI7pCx8ZW0luArtPhAWyDkqBRZVeLn5YSd7GmqRhKhXiywAWJzkU6sUefik4DAmcFmAx
K7JeWloWPpcafij2W6ZJtzpIggNS10vi0eVkb8ll2d2AuVEt9NBFuNXqlIEb82eVAeukBvjRtWAf
gXQDoJ+mZoKATctukBcaNWeTZbxIaatfKTvVdjVBojyYM0mrq7IrCoQXdlxWXgl2WhnUcgKgQGyu
U8qZUfDeqP2tbJUV2Qai6h8rCgx1FQYTwgxq49Fc2X5DadiZFi+iBJv3nXS6OI36mJyDXqA+zunN
Nllm6YsCrwNbi1jGrk9TkCl7NerVmMvbKVs7U9BUWfaIqq3HL5zPY7ZTE4W0o560BwndIYkqeTGu
KxseLtc5TI4Whc61Ukr7ifpX1r3Ol7W9ib5CYFS1JV4LOZ3wl3X7zkyk9IkbnCigrjd8Sj1Ep6kn
+TljELQYpe2iSKrrm2TM69u5reeDCvh+SRcocPeB+KmsnWSWylOmpqAsel0JKEMg9mM4q1j/BX4T
gBeSgjfZ8Gn+JAa5j8KQ+reI1cLsNiP2qnVaBWOxSnrRGs6kBwiySvJD0ZmXZv0iw/2mOGtZgMJq
gdsU5PRHuESw/yb0dachnthjBWwqgBNaYYY2GWbUDiookk9KTLQRYTdTXUlWl9w2dm6WjkWbQpaS
jODGsfDpw2NXa5amQ1AANgmlht+gSzxKlmgf44Zpkxl7kCUBGtJA4W8ch572YJRJzlDhl+5mhLcn
W2qCvc4TaGuqEtgFo2jzzC2Sqc72hdDKXcNZVq31TIlz5GsoXIhqoiqn9NROk88oKLCr8WLiZ9Xx
jTKQYNoiEJ9lYSNfkICBzJsrciRc1kTJjEgcLcwDQWsLW0w1+98yDv/3ePo3+y9Pp030Xr+lLf6R
Px5Oy/f8ejZJ+i8am3vLNhemh6YgOfv9cFq+xHQU5oFOcq8qm0sQ32+nE2Qj7CPWEoVKEIHMffDP
02n5Es4RAlwV3YLeIZS/IzFQEOr86XgCvYW5hZ/IX2joDFplZr9/rHBYJ4ZsJ4pvnP3hbt4REHWn
PLcFKiFEpqvSNbzPZJ/tQ2c+KtuuWhWbYZNszYN9mL70Y//Z7srb5iZ/SHfSOf2MPzE6b9OHGSzP
x/BEG1K9NZ7s5DueJp69VZ1yF2yFZx+IIPsMB+5GHKTBPnWrCwLlt/BWfEfb4qQf1Tdczl26XegD
T/UDK8s9JBfPPrcu1FkXgfwueVIv5XHw/Eu809bFHQwJL72dvApOAgnIrvWQedEWbbG9zs/FZXiE
qctXmst8tDbjsXtqd9UdvM0PdY+pej1s2qOxIb1sXW3YSW8TT96ba6hp3/FtseevvNEO5tZ/yu4k
RFQf1je6ucBy0asG7J3heK4qAw6ta+2rPWJI6Mb12V7rW/kxGM/VvrRv37tTtM/4scFNeDvt7fP0
xFt45DV8q16+9nc4DvaGA3H2kJ9JQ1iV6/Tef1B3xYY/0GmcB8TVHo3gUd5rRzLOHXkd3lgP/j5f
Jx7njQvgZjN85f667rzwWd8We6h9a8kDg3DyL6zEV9LBfzW3yUbcz0S/X5ARtKCc1uzZG4eDCyZT
QpHBfx+e6AGCdxgEPH2Gg77rHMMhBuCg8XeNx2lwMLq/tPdT7mrCGbA6P8/HbBtdykO1QTUQ76qt
7hpOzOtqV9gk9vEu3FFzbItNcFD3+UPzKt1kJ+uW33C11woTN4+Qr2mFyHmdbKKN4Zp32hZ5V/wZ
AM+9Jof+PGys7+lESlt/te9A9ly1Q3tfnwEJKOGG9lDIWzIlDKyYW/kmWiseWPkNuvh192btp32b
O8AzvOygnKV77k+0xmF+jrKtuVZWxYnvd9HXrYK1cUgBC65NrsgGOOQLCt1VdelvI8T47Uq74U3L
csdwxy2T71p2lYfRX4f5WsKQhD/o2K8HDJEr5vgucKJN6EJ6CE63mbMSTnEXr+cVg6Jt+rluHwLg
2k9qDjzkNFi8Ta/wRsgd9wAhOY2nehIxLPwV1Wt2mg/5uj2TPBLQYPIjPmNuI9kZd5QSQjlj6l8l
+ZHAngCDA46X586s+SR/S6rJGO479Q/MXGG1AkgYtVO7uv1o1kTWAEDcVq4AAQtf3IG+cJnu9ccM
ohJVSXbg34EDSyeUEE7zgVd/NT6mnqU427rwZmZlKiI7IiiOGaIF/AIjMW467v/VYO8ZzbbTVkYI
RFfKrSt7/ga1y/RW7ecr8GFYhYFXuVh54r3/UTx0t0w4Q6SyTEHHfbXLkWy/pfvorD9U35FqwMq4
929MHkvtetrnR7EBGCB/6Y+VpzZuc+7uqQBNRyEo6dyf2HAzEz3pT6ihnMgBfT+SWs9dXIBEpHGG
6wCFEsqWKxH4FDM5C3cEYQ4oXJOTMT+I0nT7jfawkFiqlfHIDkohq7S49Fh+Wgw06coip+tU3AoG
3ytC4NeMXNV9FRHOuDPBWb1F99LO2NjqOmdVtRm/JResQuVdC3i0VKyr5ALiwct2TEf1xmu1tyWj
4blh7CKuhgurIvsq66vkJcjTN4ReIkdazQgDPNU6adC33geKO2KPyLiJ8MwdRobqL6OD2sEb7pjs
uAA/jfCgUSPOHv0HN0TL28cgRbkiEHeS4hUvNxCABIuL/+FH6Vpba/fdvCWuDwVn2+9VL3li/K28
CJz/p/yxynbZtbtGDF8w41lbLGZMBYaNfIKZ7LyaxgYBRcOiZm0YTy1QYvnaIITZDgyAW5gSHqYp
OXfnZ9Ar+rwpiEPaTfYb7/V0v9h3t8P9cG8+cU/BZ3LGm/ZOxtOBis1Y1fv2krj35k7RnW41I86x
1tPwGVrHwL4A4BmuzVW+4Izv1zLtFAGhq3bTSc5WQzD7KN1ad832E+ALZjHZZcRRniTxZp5k9PPd
c3XuEjSm6LaHkxLcsVc7d6gjGDG9mt1jh+AgqswNScRO0UvO+EHPvyGdJluZu8hNndaN7gYPDoNP
Tskpditu5Ad+znPqhJeQWrUY1nw4FJg7+xoO0Em1T8Y7rcoqchdxO/uRHY8NVhBgBa8aESDaBrUs
1aSHkAKKhXUaMuHyeIMua/auBMhnlb3YSIgZAWWn6FnOn5Vz3b4qAUlLThccm2+NTWlVfuj1o33W
kwO6cvso5I1LLMaKD1XnMut+7D1v+Mgaj/yWFZ/EheUlrsH82Z8U6EFlqboIMfDSn3oAcRs62ZQN
EM9VzKbBpVu34BIWLf8qiuRbDiwc6h8NmadW/iQisYY6epVwtp/yzk3uUfAzyrV7L99IwyredzvU
1U71ji/uhuoabdapShx4H+o7/9Oe0v109M9Utm71jjRwx6/iokLh8dKjlaxIiJe25c7gcBGv4a57
L6vVcOjetdthKw5If3BVjriQbosjMKHqedCBixhu56prXuvggEszxw3/JxQreUsml486VyrWebjl
XkXEFgGnGrY6ip5kU5Vg5/aENHfFlo5wUJ3gsyM+1R1nx5S8nFwlSBTjujA3+3DPTcbd3J/oRmHc
dNvIfbO2QAeVYm1YqIL2fnsrF3uCBMfW/ZQJ8RGbvz81+i84vv8bebmXevevJL9R2/8npcPP9/w2
KzJ+sZDUmrapGUxlGCH+Xo6jdLB101axPingwWSdr/xWjevGLwhwhWIqimDm+H+5O48k2ZUsya4I
KYCBD9s59yAedAIJ8gKcGAx8B72eXkJtrA+iKqt/plS1SA67h//9RyI8QK7pVT3Kn/rPadw2/4bm
xLma+Pf8P+x/ZRgX/wSL0w0fty+mdwORiC/hnxvILfz7eMnsauW6tAWsqgIf1UIvLPGheeEcpsRM
/oK/srvVw/Ce6ZBB9Cl2U+DaU2asR4OI0SplS3kktwP9YFK5izWtZKG/Fl3YAB+LZeffFWEyquMw
EFJZ1coZnv/ykf8X0ixtIf9wpsCjgUkDHxR2slmhpZX+H88UnvJMd6LfZOVQtOvvJiid7ZbTszUd
ZF+bc4A7i79jUftHl/zYH/JevDhC2dMpickvRMh3aQjD0TBJplxRhU8N/vg7B+6JCa+yzY4DrFi6
LYeQl0PYsNAiqA/KdMDGn26kOWMLNc/Lwp3mOoPcKZa/PBgoOUKIJypPVlaW2WtAfujQ513NwxUm
MXWJNcmPOx9PxrM1xrNAo6iTJFslieWGZZN9Uc+TAyHCqgGtIxsDFnI6eOoFjTtIYMkgYFRNoZPY
axohc8jGPBlpgtFMAwgN50FY8akG9Dmuw+ouMhuWYH6VFoQE3M6rNoq8yRxMiroTiRrv3vGyOASM
levtOlWEYul3IYCyaHLHUDvHDzVeKl5fnwqsZ94Bn3hQbQ0lsPKxca++vdiVBzn59jGpvXyZJklB
Ayyu5TfQ6uRgY0oC+JBw0cAXiQxGJ9/0p52sW4IsU9/cdVFjtptsQGxaYY3rLqDBWEvpbYEjU2gT
XXRG5mI6qHK6+BbaGFLL6gRGcs3jzsSX6xfTd9DUjOx51Js/Mq3xr3Zl1t+MrOU9ShWC+BMKyWqS
TtN43YxacjEiXirXcijESfZOT5opK7kDer7i3AxrijZdtplwyvvplpqh2T+4Tkiumg6Z0dwMNExc
9TzmCMYKkWB0aXbCXLHKtE8oJgbr74COBHLHFHVtjNqyn4tSeF+U3mM6c34NaE4SYkYDuYAxjb9D
vLu/drX417rmzy626dfQpv2a26ZfoxuwR0xvmIUwwMlfL9yvLc7/tcjpv3Y5LkGsc+QXsdFBgos+
aDLFXIcK4L/hy8GqkVkTZdXFrxUvNKo+XPWJbT0KrHoc3zHtsW3EwAf8lApHeuQw9uGoxOTH5h/D
Xzx7/7jw2NL2syMQpynmwOzXKEifUv9C2oBVTp177Z3/ayrUuqZ5oazPezDMYepvJvU5r8mvFTH2
hv4d5TIbkLq0Cj0AUzrx5KJwImi2s6HRZ2H5o80ux/bX8DjN3ke2+p63DScv+wHi2pzJDJQ3Sg4J
u8/Gye7XRJlx9x712VmZzx5L+9duGYKnWBRYMJtfM+YEFOI2zg7NNNK47PrZt5lVeuXvfdbBEzf2
bO0ECI/NExoDlk+XaOnn2GIl3eLe8V59sorNDqkdq6hfzbZR/9dCqsLBXTe/xtLk12RqMPeBFNMC
11ynv0bUsa4wpRKmwKAaGnhVAZlgW+1mBys7vdnMqrmNsVb2bHLVa+AWKNiz+RW3Gjtd8A6YYic/
VBhkZ6+ssFP1YhcIk8D98dKGXSHTba7PFluMOg2FD+y7FVllQ9yI7nEX46XCnOsKpNFl444sNkWP
xz0NRFmsgwF0oy+sEKHcUCmjokK+7n8twNiDx2zd/VqDE42LBsG8bl5Iasq5pC22YOIHFPstgWWQ
AW1izMBH3c3ztYoHTmX8N2EFJ0hfiI1p44ZIXmcuWFhAXKqAqjxEfpMAr29jbLqG8ori6GNJ43xs
U/24QOuHuTfQb20vS9NsBVREqqVwbBixcRfiEQ43EajlYqEbRs5IlFYJ+M22s1wIFmS1iZc14SWu
J9ns8I0FfEJu73qnnPhFtiAu2X8IDPE3D2NSTtlM6nyL1reGtd7heDtBQ+vzb0KFE21qMyHRw/6L
78kwCZRktfCnA+F59GyVOEzVFfi1I9ZvD2Cnpw8fqZca55jVDGmHoLe+0M6gDXJVo7RSMBAtwVCQ
Zmn9Rjz6sdMce5mNTxHWvIyLXIHDVKV3daNU3ONpUj+41sVn3xUDPvoUpsuCuzdtoHspfFHKTwXa
s0Y+BAt140Ai5ImNQ5wah2uS051Egt0uGPS5uhapDAgPe1WjPogupDjBW1+xSzexqS/rqoKlGzdu
8xRbbkKIQk3E7lTn2uMu0DTqYMs+bufi9K55l5GeUKCBLpRQcJvG0FF6O/2KbBvvSsEiAYtZSZHl
yiOScoth37ULzJedd2jakcIii/vjju6xQV/Y4WyRkv3I0l2j8xizQGXj7Qi5xAhM9wqqw+yA/G2N
TE+iLv27vm6a25Dr8KGKpg/uxlrizkjNCM6lgdvEW//r8/D/n1tUZOR5XPzvw3D/9j/V9JFq54+v
P9//9r/+yQv8H3/6P2Zk828Aj2avk+f+DsQsNP/TDcyilOSbrpuCparPv/j3fSowJMRt37UpkoFE
ZCIz/90NrLNPFZYLDGnWmvEJ/wvAI3f+N/5xIy983/IwKVP4LBzfm9etf9nI66MjRdRgtsSj33k7
fcSnSyE8M+SFxdprErINStS4nGzv3VDVKy6LveP0zscEfW5bRPW3HRLI4dq+o7wCmpo7VunOhEY6
2uRuW//NDDWxwbay9QLj3hjxXtryjkMF5ZyVdSX33X9PSY3qV8t9GlExZFcbfVCXMvsxYVjkFQzz
dab78WPTuOV1ig56uldjmj+SLyGMl7PHSfALaeh4Pju/h1LW6wiKe+rliCHQWjgP+gYqmjGUYjPS
MnSOxnh2CxaIBBY2LXrZaAgvnrKyfpb5dMYjeDZ4WGwn0ABxgexBhj+P3ZGCvcJcjy4tWENZOlfb
jsTZDcetXqR7Wt7x1wT7Fnsrxinq2y081rH1ZTZ8gEFd4yfNoUrxGqNMLHRBVU9QayD/GE11oqPk
lLvldxRDcfI4hNvsjxnKXtxOp3snNm6sis1NC6Fl0RfWo2loJBVbDVRbrTFQ9i+1NJdjON1kWv2h
2qc7aVlxIzv8NuUu48AQbsxEfJNUXyYGFSQYF++LODjqfqXuOru19pXVrOM4RtRWTEiah5hYCwHx
a9pqRv2pnGI3esGf3ND0lQw4ek9KnqdwpBQoj270PeA0tih4c1sbfH8tV/Ygim83RwZw+sR9iER2
i+qHDIodgRfyxw0Fwo/xQGVr5qsbAdKPJkMFtJLNUM5qRs2XmQPK3PhJnC/NEqa97QFl1uL6omrR
XF1rsoDXMMvFeWfANnIqeiQJLAtIuVGdORQBkNgBJ7H0JEMBhiV/GQMC3g68gxGPLOZ630Xs1DU6
mAvWxrrkWTv0EWx2xF1T67JF1bt3tkZzQgg0lNOft254z4Z8w9RPMVMIU0dA93jt5SW8/7LKP2NW
k70xqR1MhB2tihd3nK4tG+KFIbot2bmAJ3mw6xMqdpyBBCKvPyKEEeXMENXxz32WbuGt6FCtSGMX
4H5zzL7AdwLnTXjqzY00SFHWiMicKTXMEAqaJUv3PlHqpc/MfE4NEetvj2NgbrnGV7UOCIdX2M2x
zJGbI5OfECuIx5Q0oIe2Zr3BrsbLVwLJkNoj0G6C5b7WDvh70waWoeBHoGn5nV1eswgPLO1KgV8d
8Msn00uLdoXteO0H+d5IWgFV1I3I6U/3KrN4U3pGcE3qncXAvfRbqhuKeK37dQ54ovwzx7XgYNLm
5apqCZ/tPXSheXPbGrYGdTl+swlgLrWQeZCfCm5NPWXnBXIAZApUIrxEO4KK1c623f7OzG13W1IZ
uyKZlW1NSgaywoHoC9kminbkW3XKmtwfgApnH6PihXLnD3sM3EtU2TP45eKl4XxC4q92wnpl9eFm
4FYIulMcCnOnJ3qxTvLceGgnqNKEz3AbllZ6UikTXm1zf/kDQPkQYDhFhhgG2i+JxNdalN1Wtb11
iAMv6cHGu5cD0C1E9TWKyITjpVjs6H84Ph/aKLqL+DJ26YiyLYYPn6r3Nf5meu86vMymWFkGu6eo
p9IxZwRvFzY+ENROopOmxqzuD++GNBDUxTRwEAdqJCsKSYRwGIQyE1O04vCSTKekB6FEigzo4+Qe
hkC+mkMEfJoBeUrGhw7C9NpPtZ1TJMaCX42PzH9bzxngpGaKJqwU/Du6prJlv8IFM73rpIYb033H
jXoc9DC+1HmRrAEw9GsCOG9G7K7sZjiFmUaq0xq+/BAcvFVuQpwUnjWdqcDMV3aGNbIu7R1lmXdx
C+KN1H8Oram7wTVb9HIibfgeVgaJZxwh51kmBxI5RK5JYwtHbpIrka4+PEn/nexuAxV84EVetBKx
VJfDG8DzcxJLeGMARmP4CQSb/XPo9rhbrAK8iddQpwz1bugK6l1lH685qBVfZQeWJ+hnM2/ef5DW
BLTgT/euUuPKyeNVbV9tZX0bndkcAwn8tHTFF4xNc+GEz304JmcTpt07IAt/VZfOtuZdF+P357AN
XcuxgfT2o5zD5BINVffuSRd/YDM5dnqzYzRmliuNvYtLYWvmqudoiYmbZlPwrhavQ8eRV4vXaTl8
kpFsVzDz31wfCdp13wq6dbZW3Dobb1o3jQ7nSCh3penxJTaqO0NTx7h0fsIKmLzukH8ofOsQJ1zW
PlYjqH6dhXe5+6riEYoFjApKPKIneBcGyrrzBRix5pgxWo+6Psh7ctbQdWGhVgTjvHCfNtKiAbLS
nrImBrFdGNqa0669SijnXNfzBedbUfWMbticFVxaOFGkAqY4lxfOTfXDECXaJcxje192SidZ6kU/
Aa2lp8bBOk9uqYiOxAnU1vQb97UwBthQTjtZJ4PE7CaPxuilQpHc+7KalnKazE9fBcEp43XCWJFS
9jwOXLSUrxjYNPnAivYl9MLyo5aadZA8Y9eSopqDigZ97WOPeQj1Sa3CQm8GHM6AUJRIsgeihIK0
gRYfss5bJZyElnZW27s2bqqNH+s1ImJUqh/fK32aL7GkWB71vo5FaoGorn2w8lxdUejEEUb+B3Hr
5jv1U7azSS5vfqvaFc8Lnr5DfUicsWf9kvT3OlmVda/nwReF2iB2lGcZezmynEoaiZ5kC1Wc9T4C
mJPWam3ZUr/yLQAD5+bm8Y6idGdzgDzrSJic/7KN3X7Y3rAkCEMUGswNbv0yuiIFttekwDW/ruKc
YL1d1/V9P/jaQVVIRkMr7K0xRSwKEsfqL7OfC40FEqY/xeFBA3IEoyr22XBpBGN4PkXlus1i53XM
4Glnne7DZxTZFm5m+9nbQoMyR4ilCUebv1Jo6XPpRvrGyCYmBOl57AJqnbEhBsi5afrUfkulyOcD
nEDYizXIvvjbjvwZ9u3lhezXMfDUxgzoauJRrT46UmDbtsm/cP7RUkB2PHWO+OlxCok5DtJx9oM3
mPFJ217/nuTZUcOAvnCyfi/qPrniFLbZX4YW01nFI8r+/Xwx0OX6NhCZwMulg0ZzwaZM5sHCnDRr
SUhnCbJTU967Zdkeq2zim4+So4HmtkzSjEcYJ7yFw120bAc3exqD7lkFUOlMJDoKEaJ83eb474oi
3JSlfyxhj29kJcorBXtk6ryd51govTiUllYn71G4EGKcez869oIbcApoH7DZ6aii0C+Wilh/+dUm
94Y7IkXsIGkITZlD+2AlY27iWMvKpTK18snW9CXgCWhS475lo1PpFGxmVQwLjp1dqFgTYfbehKjB
eRw8T9OsxEiXXodhZUj9OXCqS04DSpjVPBUBzAu7h16Iy4HSdv9+CFs6KQSbbbwTIKLIgNfy5IJ4
W1QRRaCLthhffTt/5fV9JOA2rNrG3gnvRzo2+TCRhvsBMNu65/d+aAVmhqHg/RH3alUPaPRO8xVK
Yzq0/m1Iw1PZAzc2HcwwA+0ljcbhm6ofrYqox8t9+DsAxtGZaGAC5s+YmCl/xXHvTgxTQcyIOb6U
18DrD24DmRTcY/zH76nKRNeANze/dppnI5LaifT/ubDjad3OZYVJeLYxcYJUwAfdnWnUOY0o+qQN
qHou2U+KLH30bS3C+nIYJYcPF3ZkYWACMEbenHozGt2frO0RZdlfpLWMt5Y+HY1MWzCnEcn0uKTa
hiaDuo7oipyjIYNdHKyOsZy3mhY6hCPzhiAEIEVVD7wr+Cs0WFFD7VDmUzjwJ/jnremqJo+9LCBm
3W82oY3RkS5D81SPEmvrv64q/L+Hzvm/iQX/o1VYNP8xLzwbx/5dIDDcv5HBhSA1e6Qtx+GE/u/6
gP8327Sh8PPKd2kQgnPwf/QB/286vBgDddt35yTvX9LCDtIB9B3dNP7ug/sXBALhzGnlvyoEiA+4
t5EREakM2n7s2fH2F4WAa6KhlZTSdd3vgoNqeWZm43ro3dcgjNyNyULEr9VWN7dmpe/igUOkNby7
xP+WnaDbJDOK6MZUACzM0qL0qU/KNfsRjqqE9aMbrzIW+5G9DWC4+2wjlkZs04iSVvEiE8Mmjm8A
BK0VQ8G+MzqEXx4Z5Yyhh0nnhd2+hdkh0tdG2eXJ9D9r6sdH4S2KiFpAayAvYqmYGFG6gja8CIfq
MDic6YTAelGgvSvvXvp4WKwXDWBPA/YsI0CCCoCRWp+uEVIbHYLmVgScB+iVnjkka60+U23OyUxb
5Wly0LPxbTD62QDDVtuoNhIbdg26y1LBawegUKQN917SguUNVnX4XjIZRf3BqN4bEtRV7L066dri
5NcS7yi+K8qPi+Glo9ZvNaacOVwA+J0S7Ocddahb/Ulm+bZQ/RNhrS+6Eyqqe9KncjqIEV6qT/kq
RbmnDEXVTIpyqZnDcR7h3Y5Zw/A3rZWGhx4AHb250c7qH0gJHvqoGJ5dNATl3Vweo7Lm+6RopgUF
DyTzWieRSYYsb7cpxSVT4kb3tKBu6ghGrOnCqMlP+vAedYl/n6F5PYNEkzdDi9uzHpTPDWKxhpci
x9lNbPEFyYOzjnwjZndosImU9WMCAy9XrOdgyNFcFTXhygmxAQK53mWlWLv+5+Rp51RNxyYbGFkY
F9TUH1DLPHpwTFqtsWd7Mn6uW7UE9JLPAgpk6SR6KCYSfFYiPyfZ9n+86iXATWYP40edJsSfvbs2
ye5q0S8zec9eGuA/RogsWPnmzHFg/7LM8URzPKYQQGCvV7V1cy1fPQ9t8TRmxGQHEsq7GNLyRiZY
Npp5L9WWCA0mwSZAdTw8WfQ8sRDnvXRmw3wvnOroBDzJczZjhIOWUeJfAoNoQA71uI13KFv3lR88
83K/z9i3punBwvCuUlxgPqTLMt8HuMqc8Fw5UD6SpZkTII7oQtLKFd3Ei1rkT54ASeV+cwxYluUx
dfOrmmUGs1p59tEWLRzE7ijga/tIMCLyH+PsawqPnFOeRHXkt54dExCW6CxcTu9Tzsx8z6h6oBEe
DWzb+hWVF+AM0yNYA6a/kq/fGI+91lBj6ZJnlsPSiu7n1vQAWSKRNcRcbCZkZ+EnK6os4ic56ndk
YF/G0Lvok7WZQDsbztIcORBGA64r90AuPzv5NNhTn3yTAFgqd28O2d4NqAvJbWOXq5Kt0uCR805k
tWBBz1xiDjtNgZWNXTjMXnJnpPXZlO1PH8fved1CyxyT1zKc3LkBnnCuefFFQr5N41xYJPb4ZUzE
WSdy6vd9Vhbgh4sGr1WBvdQ0bpHVdYdp8NQ1n/yWiaGjZCrS+n1f05SbaF7HAaq+Y6R/rM3yIfX6
c0pPeZIlxU86jfZzhpBvLFrUBimCm429pfC1BT+wKlZ47OONrZjPdbXrIu3cppBXoIXWrnqfOspE
2Fmjh4lPI6t3cJGP5Nkeg8ajHD55s3DjJ2gB68Hrwg1N2C37+5FW1NajjFIDSERhUSg/gqFlD8+a
uuzEtTB/0ALYjzrDa2sdy2laZpy3Xzyzoc3KCSOwTTBXTdvQwLjWoz/uhnRc64zTSxNyKlrspL+z
iHFPJCXoWSm8ch2rpsHsoyOHFlym0qMWKVW2tlLwqFGWGTosjicBdZ8LU77mwrtFRq1vE0z9vCcm
/aujpwrEQGYt1STxg9nuWsoX4cpXupgx2wav2Py12vceZPwNeoj7OQOnj9gxcpMlu46bg11rAVjU
vcb6Ye6jbv1tY37R7tOE3BrQnUx5HLNyn4fdu5PkEeFNCnNCE8arviEduahKLlnzg8JPAifF2gRt
oXssjygZCTg2lIN1zpgxBwzg0CLRT8ZXxfNMuNqbPjHny5xgR27R1zaV7jpzSwRyr38wAo9K8Pok
KHus8uQhsh2UXTQT/J9ldiR+eHGr+B35gDRqO3BmyFZAjxZd/RiLk7JXrRNABz4Iajkm7x662xsM
zVXYg8uOQWCok2U9Sp6vknp2WAbvFnxwkYIibdItsXDiuf7Vd7CmlntVn1T4GjTyXVPc1PLQYU22
MxaFOV14FC76OR4Nt6bUI7zIrtm6pXa2h+wtdoe9I5/yrH71qnFc8BQ8euDy5l7TcV3oeCS9gJVY
5WQbtpzuxakQTSxQu8gekoiJ0S9Uj17dp/eCf3tvTVin8zCcdhVWsNy9FGG/dSOk2zBCnPEWZcdP
efS/rbHehJJ+GTBWi4QF5xIe6bbt4uOQyH0r2JdVjBkUTxDB7bq9X+CcBCswEkBM30qtvAV98Wll
1XGoKf3raSLNE7HMuYK1ydmAB+0e0Sk2Uep9iyF1wI1a343jvzSGjwwfUvPNnU+OV+AayGtnM4pZ
ldMslu42l4qPcqtjetayt8FBrwdObgKMYp3bZ69GOOI0liRrpCAbwF6CThe+Gb27ySHZlzS2Lynd
3Riuv07c+pX05wxWujfkZGwkWkIkA1rCY8SaasqY3HlURYjlBm/4FGmhmcxj5QybYNi2JiZLmGGJ
g0vf6fYuZVSzbIbnMyampZPJJbsLhM04lmVxbXH/EZSDLyD0rXT5dOCoOEV6KNxul6WgD63+GBdb
poOyNeM9LzGap1SwSWhrmXKaCIb4WtasDnTtT2eCwvNdgPHxPeXGj5WZ3490bApneCB5th7MIH8z
8QtnrfOYyobg0U+em9uWEMVoHnp1NMKPELJnZBb7Xgc+rAFgRtlNm5onwqnCLBsW52i2U74H4qB3
zwZ3dFBYyxjTbnWgIbHgECT1kXIKbLs8ZfHnjhGWT//ZhPvt9R8q90gl04OTXsAmLTt28Pw4+dlZ
q0G3b0kGiLocCLlHvC7y92Qe8GhREi/QnqBszDt5KO89vFQPMVr0Htl4xz0aU7Z0O9QTrX1Meqrx
8LssyiABVcet1KbH0OpPMd6ZhVt3lyTaG5Z7pG5gVTi5fsEcsKJU4qtuJZKybjHJlKDptQ2cF566
1a7K/GIpqngl7WIuLLp3UsH4NnwWldz1HCQXNY4gcvRk25x9hhGs1Cm4tZ3yyaPkrvHkg6HOArWQ
mqz7Nv5xdRA2VHL5c5tcJDiMFneQOUlF5qQOaSDgOd8+g/hm/mjWoJwNLF7BurD7TRX7z+wZ9jGj
04WSOIQQRYWgSnlwmtHIb7Qiery6HPuog76pDyX9T7jEPTzHDdVjuTqY9rn9XX7DpneC6ans+RZw
GCypv3Mf/MQMduhdHCkScVfKATdUfm9X9afjQab3B34mzlAe44SkeOG/AzZYT4Z2FbVxbcZ035ff
dkmcGHIc0yUsaYCPnAOGpbITDNpPBU4GH+AC8e+9SZ1GNAmTM7cHlV8djLp+hm2zi/3xxY56ih/F
OYsNpCQca7RTgOA9SpP2JxGdBV3gQhNYU6cW/Dl7lwpvEs/sAc+1m28KQVdclNB7QMUSnRrRUbKT
qCzUnskBWFRDeS/bG4CHna+lKw46t5GPXOtB18M295OpOHWF8FaKlpGFgz7lQZBYJK2O5gFjLbEq
WEChDTeg+VAxp4C+1b8YXes3RHw8jYOho6OSS+xiyrOmlHL0wKlJnvDSpf8pobyRfbDAfaPJI+bJ
eBeKEbuuYe483bT3WQJPswkeMUuFd9mAjNSpunqqp5onLsTp3r1qI5nLYUI+d4xK31gdgTzfppds
0i1m6W1AEIm8sEdpib9xW0L2PPqqdVRoLwOepTswleu6M8UimwBhs8TaTzWlW6wWb4OmXbwZaMmV
wxVZzXATVh/G0kazXoiZTOBx7CMoSalMpL1ELFaWSeEG75oDk0AnaDgbh9jEpdcxcacNmFO1z9LG
W1SkG2lHcddVCd7dDx5AZlLaUrIMj8sKRaS4q7sAOFzxHWNJzOpGrBxcG2sZIx8neUGReZLc4QJU
34bN+s/LvGwpdGPZx4xu0jSnZQ98Y+uVmjo1rkXmRWVMBjEk7rj1T07Di6wOtYU30E9id9ZNAC0C
7ezBteGkxQYCzVB8dEIR0cKkuIstgU9f9j7bWFot3K4298w/28qoefhVmOqpfsASM7FDVBsMZxRx
T1cy+PvYre+V7l9zxr+IsIORdt/uhK3TmloaFcNVII0fDJOnYnKubiuZNblZRAvRJmd6bAyN0x++
neXUFxH16pPaglFvWSzwYwNv6qCEgpAZa5OVhT0DTnT1XtXilWKDB7MSu1G5p1JKUhrFdeDKPqbx
j7S8t1pvd73v/hQxMJWC9guq4FiOfHguibf8y/Ofw954xqH1WGOjYeEWHahA+cKa+oH0+l7m7Ee1
9iE2+e41S1xzNsHsF5yPikVTT2BipCV3lw3NXolqZVI+Amgp5xB/nE1oK3wK4GU6kwiWsil5AWNU
pqRE5jVr0k4vtQ5nrNRgjcu58MSrLhpGoIWa7kU1oMdm75WBaTPU4bUDb7qWrnTWeJGJy7TqPGUq
wpmPZQ1v7TKngWMKWXLo+rPiFQI486bmI2HcfkaolmhuU8WDhkZNr0m2YmgOZQjypYgeyyK7BLa6
VCJlWcYwVZEwQIw1efEuo5r8lySwiifDxbHP0DYSpvDor8mSLafyh6zqMIZZKXrG+IHx+ODWbDhd
L/whsyaMMDlmsrsr9O7bbxxKcS3svJOL12sqXvGsbvS5uxdjOEN7scZb9FrP3MUZzLsoKp9FIz32
LoGGxHiPk+YujgLA/BgE5heJcOQ685JsjSuFw2q4ysR0yCx/W5O/9QbjUBh45/Bj6ln7ZItcW0S5
C8bK3XSesUqNfhWDhcXTvLQZJalgpNHKGXc14Qw3RB9qTfEyJSFJEAt5w1Acs1mj980+ah1GKffD
ikvAlOrQxrwJm2rfmkgaQ6BhhGtTyinI+mNqplEhMO7Myrw0eH0bU3uGjdstYXISfYAIqi8ixtZd
qKr25JZjxCg67DusopxaE0ygTETtyZfiC4gLzQHTyugZ/WizRUvrQvvSjT3JMrMajH2E2+xC9RIv
RM0EwDnTnedAcpjhV7Wdnr0+6i1qxqMpK6p2dHN8bSpx6Cv8iYNvUHPYRTSPJuoTERwl+xua1yrN
m1sUD5cuNv+UBQ5Fr+zlJTQripltqx6fwsDpUwSpHKFJ8ua11iCoR3bJWR1u3ESWO5Bt+oMMiiNf
NjQ8XT0WIz/BiZtk3fTsWAdzuHZls+5YU9gdn6DpVFdYSwxX+bIv5TnSY7Rnp9zqjUcDKi4kbA3z
Z05g0uvJgbKKiLLoObBLKnSRZVpgAycbMefSTaW+NDgim8n4WmXevq5Ga1NYNMnYcPMPAGQeagqq
QcoOmAdmOCypAoo3h8Nk8lKG+A05vkjSm6yhOeVjN4dUonSlVSlheqQg6reHr7xUa9uomrukHTfu
rFIUrsVJZNezPQu6bmPkerjRgzCV63jgsm+60LnwkE9fPIGwl3AW4Hn91o4NBQc9+4PGybe1DYG+
zZrx0tpqeBrzmF1epoc/aYHY2V4A1exiGX6BQYi3YWVilkqhl3lYoLCxsjys6kWqOYcue7YNztGw
quitYJvQ2o+tG6H/D7vUdZxtZ+7VYP2YMdoHbShrakruh5K4VTJR8wgdge0tlqeW2nBT3+da/dBz
Ey86GT0onRrrMLB/Guqw5xkFVP860E+soTRDX5WOtbRstTXqDF8oPib8qVm19q32wS+6cZVLE8Z2
/y3Yxm+ELPdAU48x0NSdmIKHxJJnKYytPiBNjR2/2jVc+tn8uURZ/FDnOk5mf9josBlI85nxSxa8
qWQ4iebBzx8kfqNyqvdB4IRXhCnHDtE5s22VkCFzXWm8T2pUS5XYxZpu6lUlM7ZYwzkOPivzcWwt
Y0lXRFybr2O1ru1XgSyHpDfgIvC65BIPlPjxVtKaSFtpRQArTnWMItMrmsfBdfWdAbts6ZrGwS15
+2X02gyGfKT/gPNbbL9pIOZoOMGm6TCgo9JTBOc9xBV2tMZ5B3De8N72104t4qXBGg5hRR4T+6ZC
/A88yxpesS1aQoGlIgPC7DmIPYAiqCBJqO/F98mwRy0DKoIAEc2pZ6RGVfSwMprRe4EABjsoABc+
AzoiXjbVLzWkeVPaVSFKQ8XwKrF2ePGM9rAdB/hurBwtcBsA3gMfYns49K8FHbqaG/7Md5XTUa9c
yK1W669NxgO4K6aHquD7NbNDX1B2tkcHPSjX3juRvtCwwibdtvNfUq4dMPP3bV6+p9ZvU2qwFlW2
9xsex33zWM6PCu1WOrSpg6ru+eCToTl3nbWV+vxw9rcFfHsje1cE1afg1UGUaMnvjd6fhBOOhviZ
UmyTTyTIKRh13PaQDg2eZ/y66/R/k3cmyZEjaZa+UCMFUIzaSzODTaSZcabTNxDSSccMKGYFbtPL
PkddrD+LLCnx9KyOqFyWlEgsIiSTpA0AVPX9731PPCb6S5TvRcAYmd7r5JNH9o1sifthsPfyty59
RtEwy3SnkNpNEBhoCoy3XBKmHBks6+xIYwuEA0kNPlcZ/1S4jTBOn9pIr2ralIOBkd5M/USCjaFy
bTZs7hoUwCpSWbA1klffI5s5o9xwkDiK5HtCTx2mgIMx3hUWCnLuDfu2dPapgbHX9e7c6jGAuo/d
TGCxGWsBV5MDfesYu0FgvoLCdAFifhNxZluxYQgtOrO1TWXigkLdGAMkPMz+TvxZW6yCulN3BWTs
rInvXSzFC0+8pkoPRbAwmCiT6tia4lVRhO01r814rpiCRNOLZadbFf/UzBIICrbitZouE3FsWb7U
M0lm9s6Ot5R3C/zx4+RUB0M/0FqZ8/e8naf7sMiDo5OOt2ZbIwjHm9H+li79IVXTUyG+018Fhtp/
GDtnl4F8AvW9saKb2H1z0mCPH4VEqfSfBxfcGvtnaqrSXdoUN3V/ieRQP1nptUTW2Dekia0aOyjD
Vz96hG99I2wG+hoXDN0pmRuHS05hAn7F1AnWPX6QxF8vBujv8mFynioKnwNBrNNLw7j/PojjjNjb
HwygdX4LYRN++2iChFxb7S3nKHpmS3VaMPYBlImSYx4cunQ5GPGxYnecZCGErCANq+qlWC6FV25d
87vBEp7dqvpIH9Oe6hN8SE/OSAwd9qo5s4AQAGBYBuYuzWM84A0dMPn2eix0jJry8s/IhvCS6fuC
0p5GEy0BNybg3xbdCX25nq6y83K2XI6Qk701q/hOSBgNlr3L7H3iYLRqTm7OBKvONbY4tkkoa2kw
bhxXHPzGvRBolxH+QArE/AoX1I1b3bjFyWPzaezrHqloC1kPIPWXrl7s7lVEYSpY/5T/AIH1hnXo
hGH3KRPFvhi9rbHQ3FQaL62VhT1Qd1yK6apxRBgsu1nZ+3qC+FLgRWrPreC6jXeNnN7s7B7XzFwh
lvtU4mTqtqp2QTrg5zr0Ng+WlGeU2DqSDZMJyDDxK/L35Z1k78CUgtlHQD5N+jeGMJpNDM1nJZzy
NBbY8xPAdvM82dTADfucsxd7pzCvlwMpQcg71uaPFmK+waKBPZcRFQkDO/L3M9OMTAFkGhOC5449
MKxJWHkK8ipmUB6cueNsVtwqC722GG4Z+Nb7ylAX6H7vk1d/t3EBwsp5dZ2geQU4VR0JR7IjtHJ1
mmX7lutvC2ahldl1Pxju31K4RfV1jtAzkIlVYQDSACRnaVzy6OqlM9DL5l3rGzyLPbA8l8jkTc/f
zeIhxU3sGCocmjp9xtZ9mX3ndm7gT+qOCvgZPCIj26vi+5Qzh2iWzg3LDFrAwFRN8f+c3yew9fJl
tl6a7GyLiNgafSIGwWguUTIX20jclvZ4Z3U/Jts4pDTwiQALYvoA1Y8G0ruIMG9Am5S/zLvY7UP2
CVNeH5LiMAPKiL6J6aZyHxG5sf7ZbL97mDkuUEPXRIPqmh5YBpkPo7ffpHutgnwLRnWrPHsjYZ7T
VU+uHoCzZsCVFcsJQvNnFX84aMebAZlSCuxsCVi4beNXZ+QCGykKfmPujLcwwR6yDmZENbn70u3y
SwWy581bIm9L0OuO26sPM8Yk4ZW7hSAhDdylDneUzxCoG95yUvAJXfF2Yd/HJell00u/4ElzNBMn
OcbLMdVV2OcxJA0bj5Cu9nEAfjrLuJgbC3EaNXRDv8Z+9A3JXDlnwNsaH7Uhz9XCGNcwHaq+ZXAT
EHF8Ghfn3TO5ySupHyzEIS3bn0PfHOYswtsNaImpF4K/RJ1ctz0jEa3vpczM9941aMxdhuDotZwo
l37duO8zc3Zc8JZGKUJhiUevPPhyPnWD3YSWH3ubKqIU0gqS5t5wo4dl4PAxuMmzFLG9RohUZPko
MY/LLt5npWXfl9Y2gm/I7voyJQ3XFl0zEEbtd5nQ3j4TEuDEqZ1LwyMJp8s87WsiDTy4zDR65Vwo
uYTkcpNZcb+DpGYcS8JtbujNcb71Ud43Ttnula9fY8230Uwkjpz2dZqCvZG479J2KcpwmGM74gW3
HScwse2KaZWL5eKNzYEB8TYOmm3bJQclzFsa/84+bRJFBt6gFlofs8UkYCWTW50DFikWw9xJrqQ7
35tvrBpL96qo4vhQ5W6xNRU24tWYFcWrGJSThQKRZNdh5E+Ammb+wCkJPC5PlfgpzQclVn6XoF3m
CX93k80AYr0i7JTdHw3b9UKGOPYNHSkaRkOGBopeRcI1ClJ3G0Wq3nVm9QCSsXqoSVGvJCbkiyK7
ubMrSrxyLxXPPkyFfCrtkJNmvV78iZZUxdFmVNfizyuZGUR1/9ggulDD3Fh3U2EmUBYIP+7tpWBU
PehywTIh0vm+GbHtrxywRlslOBrD8gsIgFqPEDt/DMFg5eeKahTYFzGcyan0m5/jVeONBYl+NSE0
FXnT/lxSM1/JeBm+uAcp2Ivs4bLULbHLa+B0LjNmwcpoaFcVYJDoKuZUtRj8CoYxtOAxn9Ahk8zP
UZGqLEgn3bWe/zJKFDJHRXsaGvNtMlT2GxN35tK1Gi6DWIzQMfEzd9VkbUwF99hdUvktzuk+WBX9
9D0IxFdSNU6/r7zJvW26yX5vY2beMXaHLzaxE9U7DTt7E0tWMhl7fJUQ+SQm7qPrJQNbj6XaTxSU
3XoGmlMd7fkuep6N2j1WTfvVj5a6uDLh4Mg0kiUX376yFqR+4NUOW7uJjjjohDzj8RBbxex+G6ur
1xv7qfxpptqmvQdHK70f7RbVY3LDNKvnTcKBZqeSK0Y6SkgcQkEKcMaD2S2+WsfPH8HPqgeybh3z
k6XepNPyvY8qyDiA/r7Ac6ftpkMnYhJLZxsLclpl9x30+xUk125N9kfyJUsOdyMlJuwtqPBsJvEG
sFdcGjMSUP+s5qBytzyJaWl2onXFueT8wCZHsamqWWAE9YYEffscUzL6N0wOE6qpx31t1bdZJlEH
pyTYqUanoRNULd9byzwlypW3q8xTHszXTKZ2gk9ibGXIQNtsNx7mlotZV/KjaPGsZ4vhhyMW+VPk
u8BV2SIcEajZR7GeXrrR0IRh9LwWrfDuOqJEW68YYQl7yvVu2taWOPdtCDPYUI+4mrDZSgNBQjdA
RHn+jx/FFLvtLsWau86iwoTG3FbmscUqewu40HqwekBA7M/8Oowk01wOYPMGLnuNMJf3zPlI8pxw
hEDcqes5vhvQf0POmeNd7mneXx8YDKUtf9rKoU9OALe5Nmx61rmVOcqhs++wbroxyA7zNYiipd02
Zar3TlkE38e8j3H15eXSbFjFjAeR4/rxfePTpFwGlWGOPsuWwEpZMXOCjmaFKV4q6sXGSJ5ljGjS
FnLY9Jkf8LXgkrY69w4/f8mqWVlpGCk8xJXv0Qqoat96dYrIvkPfwYrbeaqwzl6ekyfKogjbNGI/
fUbGEBLCzizuWVHfIm0gf2cusB4HzqWojY1N68+9r0hA6WjKbsw2G8N6wjEU+56/D2hmeIgKDcSK
I0Yj/PKcsZfE8zFFP1PVztMqauLgpOqUdvhrPRM1z1bVmtvBt5njRgsisRKkqEYVf5ty3zlmE6CQ
usLj3lf6Tggcx2Mm7JC3BWfKjqI9GlJ/01Ch/e36KNy68KAvQlXz82SOfAlcEw9xjkeZNDI/q1Ou
Iqc1Dw505Sdv8BBddGmxK8RDkyJP3JutGO4RqpTB5H1OqXvHN+8BYMlaf0XzEIAJAMXPNCpuMYFe
gyPlRNfw3B+DqWu4I+Do6MAKvpw0Y0jjBv22Vgx9uYeYqTQceFYWO/1P0qnzCT3uox4YmHeB2sll
ZJDcw1y+KfCanv1acoLKOnb4fV46h6Sl08jTgkt4snezxDhDIfPBxyfKz/vNujaBFXDUvleVM5yY
WcJtavR8AmU/h0ZfcI9lbbUhFeg96KjyTiKYhss8unqPpzV/CegpyhneCofmukkPZ5shSQO61IzY
74z5ne41aKarGNuL5IEkmn2Z+W4HIGiGHRqxgMmV6Jc0C4p715PD7ej40SvtYzDZLCDV6AywHDqL
3gxdg78qt3J0pq01tmoTsWt8JraLy9cMQjVdtdF6LoaXYLITnx7LGPpU4/WoSYvfq33bQEuF9ClO
WeYw+I9rc8v2hzFSMTNwoSgrXJiPXnzXwpVVogIxSL7R+WSfu8Zr14AdvyP0oM/Uk/6IIttcO4XG
ejGRmNFgRkKt2mWk83lQVwR8JKBRQqRoDBOqFDkmXBkVQQZ/ovKPDUPPosFGpMo7tSVrcigR88gj
Wxxilui7iHPqVM3RI4YslY42cS3zd+uaQIsEvgK7lEBiiWbz1Gz0RK4jxnLSN2X0VcVWcDuj+jVY
azYLyPO4yUBAAWxemyaeay7QfC/F5H+UucSZyUzygofD5g+1/q5YEo8hjyWMsykS3jcm76gfSCVQ
F+5RGD8yA9J2zOl57qMLVxtHczrcCqxOUfrQ42tkixmMdZiRCdvjQ8d0drX0FUXb7RuMdfMqSEe+
ljiw4Cp1nUhIUfqlvoh86FGNMLGdfUJ4d+1U6UMmKFIkFDYAv/W77FVxRsDy1aRio6xY/5zKJr04
xeKta29Ems4TTfZhkvpowslAg+f3gSJwl5EUd6Cau9yZo48Ox3yzqr2B41FhNJ9zXy8/86Koj3Kh
nJ1CMYNBARwLBrA6/o4Bw70YPMm3Ag3qKMYxrfHGuMm9QZVyuMQWkfQBlXxKemsPr7Z762MaA2Lp
spu2C/UghyY9IWPVYTlB0QeQ8FZwfuBOrA0Ewx6Px9MA0uNnkWflSUbRuK2JpZcrISid71wSb4OJ
8W+pdRvSk1g+SOFijS2SedmQ2sfEWsLgv+hY7nWWEzNgSTp4QQW4luAxTiRdnZpO0fuUzfNF17h5
2tR/iBhPbrVvZ29JkDcehtelvxkMqsgM7YWtkSzfm0irp66XuLMy6mdo4ehfzI6LCt6A2aLR9f4N
nWv4E6d724tRDDu8CCRCzkWT2bu+EgNNexHjaaov5XPrDWpfk47YjSWwLaMeunvbuC4MGsZtRAaT
J2m/LFjZggr30jIH56XCc8U9Y9xSyuN8tDEfZmILWH5x3DBlr1DyAiZDKwrYp3uIyB3fnWcu+Hs8
AjTa5xFBP4P1ysPkY2CoeGAqLFcO6kJIo8S8rVKdnQjcc49EMcHS1QSO5d2Ts7wPKOOJmHwkN9K9
i8qkPMYwVT4b7bA6RbdNvuyQs1e+17MFaKNl61vX1XwxbsD+bhZnqJi33LgkNQVUFpChOGrLG6dK
e4If0uU4GS2kKBdaGIDFwcPYs0FxfzCScN5YOaIdVsUiZVbiuz9kY0QvQwkuq0DOYHjOhJ7uiNY0
2Nhn3sZXluNsKBWFZOQ07VoEya602n2cpy+EpsErBIsV3wX2MfCNmyGqEPfaidlx3S6Hwi+QaWKE
mJSZp5jV2+DGZHOW2ygYXshPtxubVG8hEPLd+etft/X/F+BZ/zWewH8nxJbv/Vk2YF8XxTtugfdf
ibfW9Wf+ng7w/yaEDyMIhBbI80Ca/C9/jwfYAG8FoCxTmILkAMys/4gHwNHCrW+a/KDDg+MfOnXN
v0HORXuybPYc5Aucf4UfIH4PBwCLdjzm7gGsHH7dNaLwazjACpZOzznNIJ1qjKe5w1C86nsesCtK
W7qNn/cQdnKn68POTxKcKWZWhoaP5OlOuGuEqdGLYEQx/IjkG3aR6rXRGoab29NguYUJBAcvxgT9
hCbXHqQCXUhryLz95TP/Txhb15f5Sy8BKQrH5cOg9gLIli3Etbfgl4yD6cxBY189hARi7a0i+szs
OQYpbwO63jCUbx7QOJI9pv/8YDKsX//537evf+CfXsB19um6whbmH9XFv7yAmRLWsmXWAfy7yG7b
zMxPPels9lVNn2FxtZGpu5j8BYNLfPwD+JkkNjDgxN2hUnM4Lq2/vpKmeJXdZRnz5iKIM+2mtpE7
Ran5AfI7G466Y5iTVGQwpWlDN3I8+ZYRX3HofLBYhmcf6cud+giZ+vpRl8v4F2/V+q1+7vpZX2Fm
AnSFg2rjcNn++llXZLtHH+gKPRy5esg7TO8dHrtuuyxK0hpTL/o8BTKDMqgBZK0HpXtIW05kr4tA
Jq9ynIp3zArs1E1ty44xL3kBNv/ugGo6ZbAa/p5I+qH/d/xV/ydXh2VeX9M/fj3elQ7tQekgIGq5
3IS/vubJdsbC6vFs9ANDRsvSX32ulpAtBDl07LQ3ZT1R5Sn1o9CYxHykgFUf9+7HXI7lZbQpH9jU
FZ3JZFKhIbegxM5pTqbXwczwvCRp8AMXAX415p1s8+CWN8/OgkLOIjAdAdEMW9urzLsALhXpAgcv
ddYAx+3R81Rn73SaNx+Mw4jsSbt9JTIy/6yvJ53GKoujnzI9QG8SZ4UbnhpTB0bqqHNGHXl3o3Tn
X4K5CsJ6mKpH3x3lZ435rs2D5YXBZ/VaJ4w5DL+A82jhUffYn92kdNeE0dDMd11SwbIFG0GmJS/1
keSMd1az6k71UlWXVjQ0Y0ej/Wq3IrrlTKzXVD4/+NQdnKM+xX8AnF1t87aYHm32CRS8GNGBzTzi
zMIvw9I0TyfOwbeBIAMUd0t61hk42kJudeuSYbn69gbzTagmEfgJyW1n2sBZUQHOCZ1CmvcWzCUi
b9Xo7bSmG7nUQXaKkxge95ia60jSY4CKj22uYTvMHFe9IlhIzg9jf9eA+whzczg2eWNtW13W4Z/f
/dbvjx/2/DhsbAdWGL5o5/dOC8XeXtfuHOPdpBiGGZmS18qgESlGKeRgjnj7Gb/VxsjS+TKZpBhm
z3/tGYDQc5dzLEXkMDyLkNSYbTw7rhCM63SPu1ruOHUzbZG+dfsXr/qf+Io8rmBcuJbn+Uiw9vVG
/+WZVQX4w4HGQONTAEEyhZYoJ0aVwpzZonIF+SDrvqxonHaUQNqhGQN/kWB13/78hfz+QOHT41XY
AU1fYHu835+dmpN6AlEuwbU7ko9O+X4zv0nx187WVrSNB3fY6v/qO/vnv8pi4V+xOQAxfSGun84v
7960vFgYw2SsShJsY5iMU/PN8dv4x5CD51p5ZVxNOxer5nOOGXvH+KYkna+HIXobm9lZ9Yl03pqh
624NaI0ryE/BjddocOFlsvzFA4y03m8PMMtidWN5I0tIlNC87i9+fbUtpK+KzgrOYZIMmDv4F178
R8KQzkZK9yMk8WBjtc1MxDZ1SVuP3s2YiLim/JmoSdfRWmZU4l0hk9y5aUEzhaBC/Opt2BluYW0m
J2o/KhtLC2CSI0eGFqNH9WrPDcdoqwEXXXXRo+eJkqhAae78wnlu0UA5+gfRvBvbwd6gysvHNkqw
CEz4XTtrqtg89/5wDkz+Yy2kJ1ZWZzg7GRe3OkGcxfqAvQ1I1mppxuG1E/YYRgyK7lxCFKuWCo6r
vwU+LMO35Hsq/flY022zg9DVhnTBRds8zsnBwclzt8bUeI/dXBNoa5II6DphATcFHybNipW5SZw3
pE8Xdj82HhJwlvcNTg0Se0NhETCWfLqtDMOhjeWa0iNfd+e6TXffG9X46cSpteVxlp9NJWLKwZxx
OZZEOpCElPA5/hsaZyeGmsQV9xRQTTslbPXNixCQ4wi3mEsk7M7IbHGMI9wqGZu/g86KKNSkIVag
jXIURqyQndcuR9A34w7RN76Uaux4Zpsk0zk116TSlO/W8FJs5wPdAxdX7AFPpIHRDl2gL/V2sEly
V8qeOJ/ZIIUco9vrLpjDIM3TaFNVrXq3YopMe5spIOkWUjPpcEYa8xiJR/o264ND4KX9toxw3ZiR
fWM3yYsXZ2SbWkmAbUxPwcxOsaH4amVOFSXnBulNZ+kQSN1FftDhVewqr8EYP0KqxPYQq3pjj2RI
FxdHdh+0z8tcRKeu7oNLMC4UH+dVcSLgmFMlqtxd55t3Zmd8T6DvPcwtCEgj66JppUbyYkkDGQgO
W8slL3bU0kMNyiJmCTa1BpMXMNC/4k3ZCz1HDVNSttGUBsQZpsQ4P2DiDXbWnNBfH+TzU9kUxjou
lHro8Tzf6ApiG/zE18qAM+cZzsR0Q813owQIQRjd2ROQiJ6KOthFxchYZegDNOsAx6iilQ7r4BgQ
AAeItKHRfNrEVLV85zucHsF5fI9UkR5lr8UdCgUuOVJvR5Y5/1uTE+TPyPFtPe+aYomNbGMPxdds
IH7hJmdWIbUN+R50g6AlTXYAMXS0pqozXbVN8lU7Palw6HjpVucUcqnReooq7CxpvDSnwWR3um2R
fO97bph72Eb5R1XHJ6RLhjl0Cf1gL8bYdZTXKyjwgqPtlOLBScD1AEocXqpGPGbMf46l6EzcVDYi
sQCvGi5pDcFLqKTflANUvYIv4FwZifNu8dB/NbyeigOePc/E2dVFdaL+xlaV6B6mwNvOZgCEOE9N
zM7LSK4DgGW4XXVpMm3dxse80WeWQNSVjKWN3mMKnGXpV4uxu9z0SVmd0s5IiCw5EwEJIXZcY82H
oZsffkN4J2hFgBV+xlORELm08ni+8enXvEmLlFQ8k5Ib39V0qfsLiHHvZ80dDy2s27E0ym1sinJt
YQgXBbHp8ooFwlHgEZr0nfcRzHwtQfOZSrd7djO5/+LL64gVxqtkg0bt3osvBhpztXSLjesUVrPF
PNRfpqaOf8x5PYS2I5OV6hi+Q28fl90QN+OqdSGmSdVHe5nNCdpYnZ6ThCkzHxR1dVMzVo9JVmFD
8lRHHwN7B/bXZrwHLgHyivzbaiR0UF15OaA/4+CmUXV1MlJwa/g5Asweoy4+Uw/zKYU95WtQXbPc
red8DNE8PCaDwYN/dsKoM7ANoOieMq9pmcs11jmXSoY4XflmRtc3vA1Kd4XLURO7iXN/oNehcj0T
F49uox1iKkML1v/6Dd8CawT8zvZo8RzDQ4vznTvgeu8rpVBkCkYpZmSWl7TIRRYq14pkOEb4g7Bt
VkI/p57L6c6EebDR7mDSNmWb1ueEp8C6jFmXouBc/1JGAvIU2za5zOh6G8xBEB9LQqouwDULSwDL
yCTu29Tz6s9BUoBc84rPTAxtQrZY5Ri8o01R1O7MGBYaGXZdD9B0cVmA0c3TnaoGfTdVM+6WBsv5
LtOLdfYDFWyW1rQPlGhOpO68EgettvRd5deCB3HUJm7IJKWFa9xqx95OhL8mHN3sUW7qdCi4XvuS
T9fERDWlVYrMHQS3rOPyhT9eNA8ms4TsI9JUIN05XiOGKxhkztkFW6rYpm1kdpBZA4VlJyn7T4bM
EzuZzjqrLG33f7zUXMaQ4lo8q7OYrCeauVpSCUyPyoHL2Gpj6wy1YFpJi8WYw1sbbOaepSpilbm1
yqpjLH9996meZEggcn5o5Uz6i3ESnajLghgq4pktkF2P+q6H/LUzet8bH7RRWudkqZnosZ103nEn
c2lQX4op3cHLYG0zDpRgeqlm3sFJ4RfB5Gn3nW7lret2SKu2XbxRAszrGOncXvlmq94kQzxoS3Wg
HgQxNfxfRdwHazmCK6vqxLkCTngjHd4NEk0q8/uNIGkw8e8gmvk66VIDja7vUL8lIBtjisM5mdp9
2wn3UrNPrEAgSOTNqpI1gxxztja+S/RMxjUfnQY/hkFEdJ9O7ePJWWYKRM3lWoHl4CF9L0iEv1py
pIO1trRWWwVV7C5DEvm5BEZ2ciT5Kbw1TESU5AJlPB2I8qjaCHlwSFx5V0lm55Xru5vJdyZSfhiZ
4BAZSdiN87wFfsiMCxtK4Vri5M7tYTIqILxLV93TioUn1VimczIkI+6pcbHWhfajJxr4Wpwamfuj
RhFHTuU0dYTWOu9ByeYX9GZ1PxTCOS2SbFZdUO9Z9HZ7pG43DQmdXk9qnQSkwk5iS2We/2ExYuDp
o6YaZw2JTKsHU+dToPHZUabK8rHLE1Nmt/YcsFNRQ4k/169+VnOtT2XUm08qIVEHW9yzFyocWivd
Vo0a3pYek0lvX42PE0bJi4py+OZApRgYLnaFyaqxsYpR3rYSvuroya2XYu9h7JpZQe30RjQs034P
dCsjo4CFkWgNn7YF7ZxIqxXtTV1RSt8Z+sshVrdhvGEdyA3powU1GRs04+p1x8l/XztLfHKwsRJh
G+eXSDiv7DEf/SSmYgmXsNGo9qabTWtXDP2DY/vjyrXnLeJP+4EjA0qAX7urhCv+ojQbqdktjXtj
mtmlB2m7mxfjPplMuZZ4ItaG585hZ0d0kY8s9L1w9SXux4GEZ1YDAVj0HhUh+G4nlbgre1mvzSm3
L1kcVDhwGIFaLqmkaW7jU1fk0dnT6PhV0mTPo2G/qtp09jbwmrNdDe8GbcwvrasIAxmJkngmCCHT
EZhisuhe4rrx3gaNG6pz4vazTR0ChUvQcR301/yvR25StIGzE4baUkPosGb2/T3EO7NbcWciEVoQ
JupBOHz79mdaufiV5tPSJ4Ajijb8X2kd11NGvyqRneDM4SVmCu0Ac+6D54ptZzoDu8pR0ivNic3+
A2bZP+Ck/yFy67UaeaY3pnpoo+ExN7KnJJkBGqTvIjGf/zir/kvNbv8TVfA/zsf/f5zu4/hv//ez
brvl3/5P/KsQ/seP/TtH1/mb5WMaQAG3AgbSzn9wcizzb9L2KB91XBnYlLlxVP93jq4HJ8dFFfDN
q6npHzg5rvs3mhSA7Aq6JmzhIG3/C5yc35ttUeHR033flbaJuo4M8Y8H7KZ0ikIX1UKEkgLGVVaT
al5pAcX1eqBOMF0b+fRD1AkgS0/JHP5iOuQvpKhc9y8UVvGPHXQ+rwVFhim2azke1CDr2ifxizQB
CKqAaa3wlE/JdIFSz6DSNsokwa6eJR42RO2T3F4wFK8F2DKOWwP1Cywp6qKtwCKtMQM+J0qZBikb
X+wKm5qsUr3O+swTRJy0ReeAtnz27fnkA5joYuwvOTUE8Dujvr6koiUpVWRWa//Fu/tdKzOhIXGS
4Hu7FvrxL7+9OV2OVYTtZAOK3NwZRZZmYdII+Tm1mDE2cS55V7bXcBZJfaulWIid8P7PFSfrdznF
BJPkmLCZGBuggcnri/z1E87LUnd0pG6sQhbmoREwAZhsuh7k9KYN3LPdkdnYEtEAmWJ1FrnMpbGf
JiKu9sFua0Cff/6Kgn8axDCFuSr4gWkJxETnN0qTdqO6Zop/NQwxqnkkHVBnlHAPeMV7BcJujSMD
PoG3wDE6Uvo6P1ed7ZtHuj7AYYhJRu1JAbNsQA50Tr2Z22SxISQF3otRzrMMiz7AqeLPsflRtbN7
tQxClcUrhFVNNwmzg0lNjE2q0QnUKh7c3gHrFFjP6ZSaI7nhHm89esJiPE2mISmYU8jKGKnRRTdt
YWKyMzq7f8JhGxOKmOoRDp8TB2GbBgwlF/wVAEc9P502dj67HvYwA+ILT4YuPkx2XciQEpF4ALJT
j/4F97+i8XNsjUedObERWuSlGFDjBx9u3DIY4bpRUC8fDWJd9rawvd7a9IEuih8TPJ/ylb5VSe65
ivDs2p4Lr8PSLW4jTNyw1dLEqN68kWpfeMNdOW6kxEW6gYOMwdl1pvm1hFMSXOe3ZCFNHGt4G/0l
d9fKtMppE1U1CRiUWvgr/hDHIHIRrKrtSFTL2yO5YVHn6imvoNPUw7oHF8nb/Pk1Y/Fw4jr9da5B
wNpm4OTwj8dRJ/ht7mVIUehywrgfIRL1r67pJuO+6zgsrj2pdfxAFE/NB22VhsCYPoj+VkkL27pt
N1OwhchqVC9qDPSw7zGwUBjCtQJ6YLIqdy3IfWR7rTJ2914DeuPopsM4EedoxwHi8VChoExIPStm
ezD40Np1+a11YkE9lYlbDse6PxlggDJI4iJvSpJQnduiG/QOjiSinksT9nXcdSgHV6AJNQdlvkvb
oHkLXI51YSTstHuY8yuIM26vZIeFo2y8n1SaYLDt+M3nnJqK9tlYnGXLleaDYequaMkBN1KytqkL
4tPnZADNSwjRvla+cKFcOu4S3Cwd3R9rbWFmXo3s8IxNrJ3SDWnbHbKjnrMl33sOgOuNbOyYIFVn
FFvKefyK41k0mWsBYIubJSgw75Xwr5g/9Iv1kdmzz+fnTVV/bylCKCHP/JlrtXcRgFaqd11EAQMw
ww74dbrg5l0iKsDi3MN4HXvUdpGn6N8h09Cq1w5+kT20Cc/LcwFz9zjZU0cqQgIi2RSIJlAQklKr
k56L9D0x5sjddNFY5iEQ4Wg+kD4m3odRCnOkA2iGkMTs4/FCSyTQEA8+ZEdUAZJovZ74ruuo7son
TSqVb9B2muhVT2NO8K+J64Xb3nJwArcWtLNJgWLdOgQlxpDT/TWgKlysXzbQdybEinnwBjgr7qfS
kIw/tFP1HyofY+YI09iBhIb+lO4Ym2fcwtMIUwVcABSVqfx/5J3Jkt1Ktlz/RePCNQARgQAGmpy+
yT6ZDXMCYyZJNIG+B75eCyxJr6rsPZlqKNOwyi6ZyXPQxPbtvjxXl7j2ITjWFEmsxt+wng7I88W8
KTo/e5kiy292c+5ABhqGIX6anKKunzAf5hCnB4eKMRBnyVdc9rmBsTywjJt5Y8c7XN8h0WAfFl1Z
A17eZU1QKqgBHZ0/zqKd9IiYQ+zNk53ItnZcAxKpWfbVm8b0VEBg2ibQQhF4ARcBlbDe4y21s+3k
wWi7sQDx/w7SsUJEAHmj9rY1xsRtuiDhLV7nuIGCMvAeUPrBgCltKnsNIVRArUMJzzsLM+szCiw3
3DmsWT/YNWM8T5y5zFBBRgLiCJ9Ls6n92R63cBMQuEaE6DVeBcPz2dctjuapks4vVxQWbnZ/8Aes
uxFZQpG1FS+0KUqfLcJ15BJsWBI3PSa09tSVDTXifYw4twGGPplDx9m72jm+ikC52cyF+MjIsGB5
tRBKXMJ62ovx93ZIN58G9fIRP06iETA6+AxLmtPW48RxYHZZkExvc2j7y9boiWTx4DoeewmDnTCM
3Oa2s4ljMMtGFb172VgR0cAuREmGGqm1C2XBGD61ChC8Ep374HpDSdGsSIIn0TVutq3iCV+/5Hqg
LAhlmQqTqBUEq+oxrS4eQRcPk1ZDcqFzast9gJy7EhKmqCHE37mYmVDx2IAuqY1KUS6tT3gjDbxt
Y2Pc2eYihizizONige0BKn9Ic1LkDhur9yCYp2o3lKyw+NEF56aBDVJ+UW1HhiEMnZBoAKfbZRtO
bu0yyMQnqmz6juWETYOLUXX0gJSJlD2BPKeNpsMNR6qb9zG0nikpqNYbcFG5PrmFzRzrFQQ6zCQp
2UQQ87Fpfohv5oDczLqgiodtKipNCSKVVglONlMe69lrxWZo3OFEWNEady2iKLui1Fhq00ym+7Sr
EYLowAqBMDT5JZ6L1jASxqWb7CAFvU88InPe6pVj8LinVGuRCKUsgorC0Uu7Ha9L3EplU+dP6RC2
Xx7hlV99HAr/aAVRfePF7P+u5K0b71yMC9WzeelPCUhYPsqNSMTq50sLOwJhGuBJNMKjnSUpMjLm
pecWH5k/a2DCS0mMcBpcuV80BuNtTi4K+oxMlt/DWEDo17nDO5vyBP8J9HfiHMthvbFyXFffZhsq
w5aTN24E+MSyYn1STT/B3vEHl2T2+qNnAYTeltNCO0/lsbvfWbWV/M7hmNCdiMLNoJ26lYH1rvj8
tnrQIdukoReo8Xqo0iNMYNJkeI8j8EI5ZvNicv0nYUeC+TYE/YkvFIP3hh6lTJxtr0HfJorbrbQM
K4MGyP4Y9ARdBOdI4Rd84dg5NxczxOUXGwO/P8ek+LJzkhQdTY6K72DbYpKjndSaxKflVH53TPg6
T24bWj9az67QY/2+vl9yu/rpdGneHMOlzr3rNJgK9JOaA7VdAsI1Z8v44KLnuLQfXPBl+GWLgFSV
VYoPgc/p52SXmr6HqkV+pvJjsTd1Pziw8Nue0CJUQKEveFVpofCp0oYrhKQGxtlL8XvQFqX1fkGs
QozuvUuQhhCCm6GOUH/zgFP1lMFB2MoZHXrjNxNPMnrpyOjKwS3eRdLl+GAm+rqotpq+Dc7AXyph
ed2JxNJQd7qW+A6VHGJF/k/DU5YMNKsiiMYvIWQ6EJawtdODbxe0TYi2ww5chNZCUUODVB63A3nR
EnnkxwTgGjFLz35LkxtT6Kb1cauc5kmvCWiT2PVN0TWqA78oZm/vU8JH/aDok3fgeKM6dCjkX2T+
xRqoX3x3L3m5frMdkMf7yesba9O5BAE4eiuHXoYowL9r5rlcjsSRm+EY5SmbgS6eJlqTdWJ/WYNH
85O31NlzVTo5EKxezMOmZC68Yjn1qsMwyeqr7ZrcnPtclPh3UcM/TTWpn27VDl/NbNMUkCQs6LZ+
24MGL514ehcYMZMt71TP2iJ/pa95nTaAS+oKhhJnFykv3RhJ8uF95L60HO2h23QWr3m98KXz7zBV
hEFRFMQSPYIEgsc3EFZbJ7cqden2I7fbvjHzUDOYV64H9nqyQMQuPrr8NuNoSp6HhxJUp2IgqGcH
SzOfor4KH2Wjp3eP/2Q+zLNKeUfGTXm2CK3Qu0Ak6kdLK1cO6pEIyYaDCVgETZSDwhUPgezGosfy
vkh6cHg5rSrBZg5T0m+Ov6L+OplhptFurS4ha6Gc63UGE+JwH3Gl9hXnkIaJ8Bus5oknU5SZ324z
afLlOLWLTe3UkYQaoMW7od0MGhKvuA/eTQAAesC6QCAxnCY77XZsgEOjU31UQ8ER0cU+f1PCJll2
spPOi3Qddnx12QX+frAsHDp5NhGvNJaAJNZNHUqhXryKBw5kn53LTwMwZrfT73YoaAUutV3BS01g
e86zICyO3Y9X9YKc+FJwFLvjCZqIjVyS5kflxwFmv9ITM3cvuWinGnKS0/B9vqnY0i/4eAHj0o9F
SJUzA8kZyU7n9xhBwN3HFqzKzdxCkd2QwavCjeBThckTDqwUl9a4B7NM/Y3PyoF8ZuzepINVo/Gp
WJxcJ4Eh4rTdblgIy0VKL4T2ArrBA+JogxqrndUHxf0CvmcdYqlgLhvOXx3ii8vW5TBRCHlf8oET
J0lfCN+Stc9E+23UdbqtBpuo6BKeYlZmB5OtdYzS8p0vO1QxY2NC1DDvxmPYDXQ9iyw5u8B8yGN8
s1wSLfZSvOa0pex4PHhnv5jkuegJ2BFOvVMiTU9FvNaMS8B03N3W0S1gUmCFge4iC4cq0lTfcpVa
u2XtTK6CuT2SjWzuqsLUj0MSzeexaNJdU7vvceKBh10PH8k4YfyjhhgkHc0HfX9sax7aWNMKClD0
eMxp80PkL79CpjkWO2l9mR0RPVd+datH/zYeIpIRkF1+DJOP3bkwGduDhgVfHJGNHwW5Y0M0iKUo
NdY+10oAL9OVPJZRnsEwjlMs8BslV6dYd+KhMx5m1ZAiw9c+1cuZ0949QLwG4L8vd/S1WR/9xD5A
pfoxaAkvumtEpaXzQ5lG1NveJZJW1iQ9arj7oD1E9FAW+VEFdXF2qkSfJSd9yIjRk8zs7H7hhHXy
a9vekWm4a3uA/76PNxojQbGt/JLFrLOaFOb2pS1y/9qTOHjiHvRO9CPxxgLvSjFTFv9iKf7sEtDZ
4BDPTpBELsiQYtcMxCw6QXClolSOupUKpIvVpAda7mBS9MqhI0Xu3ShIaM2JTzQ+ByDtXB+7OC0f
R/pfmN0movJikeZAp+BliIqAo3KCNQ0xM99Pg1ZrwL7ZuJSwciwfnzx/qe/yKCd+h+3TnfvsJbPB
KTE83JgesL2YmojDIDY8b3CnR8U2ad+mFo1LkiTqFQjWuJtHwNRlw1FPKF++RvSOPtCw9IIjHvYA
R5ppQ5x4BijRx5zYOl5/io9/O+KEYB/ur2GsCpgCl86x74OJePsUt/usTp58ThKPk6eKc0c1ykVE
gMXGwo9vwxrLuiwhR2orBSrYc4zhd/2eG0hWAg0C5AjJB4bOZLklSUoxbWQA/2eHxmqI2wO0/M5W
kiJY+vuMoK6VmfjqLdavRfjWXafYhQ80dowgNSq/hvplXqausK+iodTFl1geuo5u79pLd6r2HTaN
dnmdU1PdGIqyG15l2zCNGYFG3mGx5mRo97GPWotYy7tLASVpe+YpO4DRyne3bRQxhswZs4MXRc2h
iclVbKwYSCqCLk+uGSLm0bSTD/Nc3LehHb30vpjucs6+McZUh6HLsb4XGf1BPgnrYrCbQzqrkgDO
ovZ0CtyzerpqTAoPjNbTPvYghHu6DV9nNeojoJetpkp5j7cL7lrjWIfBxu4xYohiaxs7uId8xvop
Oep8gGEjiSGgxAS3HF/zA5nq+agLKtcr87Mq2Q3XlvNRj7RrtFmAu0l66r0gqWcGVV9iTFbHhtAN
CLhCHI3PmC2yr8jnAhHstbcLMKNEUj7Rz8Tpxg6XQuTFp9phru89CB02Rwy9aki133tX6ldf4G7w
XyV6vo2COcYWaAXHIcUjUqP2bYuOJBfv4XHv9h5WgDWUaedd/tnMTrvJ6+ALGLvYmjAa9lELZjhL
OoL3coT0Raay3Hgt0osVDG/JqPrXfvReZ9IwR7pl1ym+OVuFIchjswy8ymqk2CTJ/NfMybAV132P
7W6cl3OEqXqX2G1EIU8wVPu61ftkBk2v9FVpBAITcO9g8eHrLsfXsOGei425sRK0oYCw2XkW5acZ
YElgU96KNvu0kjy56WR/ZyAwnYxXM/FAT9v2noX7Jo5OFNBBBdbEcMpk6m9zgWsoCZkRPcgIO1XU
w55n/wzQYh0p8Mrf1W7+7OGuO4oYJoo7RtOxG2eL3Np4H6KC47t0vrsh9IZG2Rb3XMVvqCXREItC
iKIaL82Q3HVdZ2A/ZOkbeTz/GgWafPKc/woT/THouD85Y+6funSUuL9b2e4mfFxp6z6qJftBRIhp
pA+4QtpZPzduNL24Yybh4KQGw57q0S+8pj62iidYUPOM6ZCgNnVclsesq8zFWob2nl09nh2EWywN
bHtllPt4vxhuqrBVB/YN462bQZMOSepuGUZcZPZ+vvZrb67p9c4x7B5tyyHF2+MsnMbuKUX72OR+
EJ96WWAsBFqCER56aAw/6S0XKYBzW6unZm7P3CL1tuI4ueG09SFc8BGLstjomwEhdw7MW8hAQ/6a
6E7Wyo6WsQiomKz7eFtgc91HVGnw+yNtJLTX7Ge4IT/yIKCTrhNwttMuHjbEp/WDi8Ngx6jHqFbl
09EdBb92N98WXtmfVYPwnrvNN7CZ9qkJ3eQ9KeJky0gVHmKvAWW5UC4d2vFwpANx2bmp1V9iYXxo
T2oiPEiTzsOYFic/wtI59PVNDbIe4sbwMGR0FpqAHOJMVElOFbw927xpxkOMGU3yTILpGkVcabnH
m5JHs8awrqoKTkr1wKjFHoHj2DVOSGr0ZuGoZBznO2a206J6bHO9ORsP5h8nrisLqXBjNWiBBLgX
SpxS74G/scMUZ2DsY07Ou966UEV0scYUPdfPiTY2qCgVTkkC9rzJ4H9Lcxr7CnlY9hFkN6jBINP2
lRaYdTJdnxYfCGNZAl0iVb+w27fOvWzdb1qlKTQiglZPJJxvTUd/8iJq9llGPCzE2zdF5LuHeqTp
iibaPkHkwQVXnUZsmEKnZ5Le2K0Lj6Wy4z2S1RcH5p1LrvsPU/USgm+UPvGG7z6Iobc3cAX47Jf4
2U7i6Vql9mfYvZd2Lz/CyHqppeaWTE2zq0SNyhUnXfHNwWPxY/SsfW3scpPxwiNkS7Z5RIe9D+os
uFVWtwP81zIMo/bHrDIPYb6uwPFDqTa1Y7Lo4MukzzO5oBD495KV1tWxxwppRl9mvG8/LDq2d26R
s5vzUEDPxIdz/hxenx8W28jdmFi07Q7zr276mEKEMNX/jJr2tS/Ht4RAdFsEL5NNv1A1FykNBQY/
yN4Ge4VdD7l/VodBdLl1F8ZYjS6l1cv5tjLc1r+quAFBMkX+SKUhyCpUGathSUcMMll1/LlEgqcP
yS8N5Zt9Uvhi3jZxVNQHPfcJb6Wecks654oqWgPowm7vA4RFAabbja3nwPONhU+TsOJ9QmWK/wn0
UqTwRurCKj4Mmwrq62o/AGyGgq8YS/pUyDeP/nB1wWYMbXkZ28j9JmVYFXfQyIksFaje9kvjiZ7L
NwgKeWptlkl32Jo85wJIos5ufCqv3q0ZHsNZlEwXx6Zw2JJscpMn5bXioscwZbQ/nTxnIO6wsfzF
L39pznfFfuJr1HcQh8zw1FVB5TPZlZZidhyW0XZOa1h5vK3RDtJHt6uG4jd1kzAPt2IdxoaNJP/F
l15oDChPSywV3tZg4X0YQnHPri23gEPTeIrJiSI4DHY+zXDjnQ0/16Oyg1HqlX3MgCrnpRI78OCZ
IYXZWcuWiz6HcoDOpGzvkGVDWbOBGoZa8WBbYHNY02oVnjV8kx+FDeTuqDWW3dexJA/9EtVEJMAD
ozem70CxeQFTaSacBxAzJOw3kC87x9rArFkg9InMHVBDPId2t51pXNvm9+21Og2KI+KzO9mF4kxn
yDH2Y6X0G9uHZvbhdNk1LdGKrIn/6dXC0589V4KGPB+GpTksEEBzql36mqMRjtkSvBLm7vy98nVa
/sT2xImIwYb5ZEqSrLtXc419fNvFmeOeGLFDYNtN703HRAwD9SWmquWxYOR6r0IJMAx5A6L81KAZ
TI0BSBsQdnmsY4GeTSy/vLX9MSaj6s++/Gmt3VygQKQfX1VKkByWSAXkJkTdJVA9wauHUNqaFjXS
McFRrtuws9NBb4DM7yJh2bka7J1IRk6XENKH8FrXkeaoiHWPDjk/zz/QNN1fXZEl8PAZQNM7q/bj
+uDx1rsUMis/sr62gFZGHtGgADtNMcJOZvyfxUOV9j/i2bL3raRJTHFf7xdE+HtCI9mn4XldDzic
1RSIK3Fb3t1hyFuGlD0vv8K5mZKa0qfefdChc8kr7wdCP+QQL957LOtBJ0w3sWv8bdTnTJJ2xr88
sHliG48a7cFb475Jrc9RLK37CH/yQ5/jZdxPNA4z0gd+/9PQjX3rRPRenvlN1CcCBjd0kSz6KecV
fA9MJHuNZWXdoEgAqc+b73EIenwsjf8JvRRuZ4vXFcK32LlDh/ViMGX+ERmYPqUjqRH15uGThS7s
eBOkxwSH4VMDzQNQNkRVGjQXDQtYFil022K4Lr3Lv1RFv7q2mfdmATeHldT1PocgCA5w1mFszR+4
UrZ14F9GWUPK1NA9tJ2WF5RM+1SVDIJyZctOzr1ovjya4D2i0HSk4mRr0uIQlgk6Omvg+qSrxuyX
uQFLxe4k4XSPu5bsTmeYymqkqXocfwaOc8WDcrK8ODvMMWw3YQUPcSa9k91me1oMf5R4P7a6yRD2
3aB/XMQS3cxEovk/i94cGs+h8XKxpfS+T4UFkXrOMyy/mTMtzWnMJx0dW4tpEkx7FPzKHR2+4Dmg
YyIFMcfU1NHmYpUNpItQ4LVYHwj5KW2q/MpjnPW3p0twYmTpOGwIZ7DHS+RVujxFMA1AvkILwcbb
Zs5PJx/sFaQRJcB8SmRXwFwetTADe87HqM7EeLQwhI5UEC1MRYYW1reMTwojH6KWs+PMhp+8AqBr
9tOYqydjhcEXOQQypjFrh25fxF0+YbwusleK2LFWC8606jpkNWPiBMEqXe3ODAw6a6HCz5wFPyd2
us0RpA+Eg0RzGsUEHLP9qcNGvitSIL/ZiLBmXhb2UdvIIoN5cLUFN0ItjJZ95HQkyrgGpp3Xadrk
nDqBGeuRmsE7CErjK55TCk7ZFznpOc4HOgYS7qcM0zAVrQdb5zamjWGx3Qtnlco+IQcGACIw77y6
Zi7QtHzB8oTcN20PncoHttXeYj6GOJsxQ7OlBijAgyPezZIOxPtW+Ml0cZqSK5maC8TVMjOsvKwC
bIRHkiPc0RvZDNvEpyMSBgbhG9NmzXyF9tJx6B0T5wIRuifgtySkeqaJ8rgTpFrOhYoT0l2fh8Q5
Flpk4c4lbsv2LCwcCCgmsPzXQrks8NnPIkSq0XPuUphqeMyJ3uADmPQC4jFYY/z10tcvCQNzsic7
Fjf7spO0+lp4yZFdQuvLygV7DxTn2T5jRgj6V6YfpH4P6Et+aWrj/VY1O+idFUpYabysk1etVRvT
vMjZ6S3qUqVvTGfc11HP5JA2f/MnGrJK5QzEEB0g8iKy8IF3gIPOSZiqBpqaN777de68/C1mNTqO
BBgY9OLyLHNBPQkYl/ABRNAE6JL6gfe/RVqHbpr7FCQQvbsfl2Ta6tm0kD1E2//8W4FsnS1kjPcI
PaI7FMIdvrpSgCZZpOYD5J5ZDssYJ9X5j+Pj33If/t8F7P9fK+Bb43f/tb1w8ysjgZT/k7OQP/B3
Y6H3F9lF0r3en3S9S/T37/l69y+FoQpvl+1iqlI4TP+3rVA5fylbek7wvwyHuLHaEqTTf/9vMvhL
BkIDPrdxeHk4xP4dW+G/hgzRmXhOykCtq1mB5+yffWY2lbAZaza1YSC193TVgHzr3/pMXjkhdQcX
5P4/fC7/SdT5T2zxHx1Bf34iDksXJ5m0pfqXn/gfRtq+dl+kY34keGFTPLGwzJ/X1wnhACbzUbwF
uGdt0TylSUXMucapa4lD06tfOBq5xVAy6va9FDMOgtWPKzHm/p9/Vz/4Vxue4wbS9aWgClHxJar1
4/sHG14/E+2DquoiI47gNFl7QLKqDWUNARRtvtPi4Mk4PXV+535r4Ls9msQcm7gZYY0tL3NZ4JeI
CoDbIkyIQjQE/imy5SntEkkT8XeVIENQOzJvW1GLD2ahx0YK/GDkydBNkXL8+yjhTq/xkLUjEnrT
abEf+mh4KQAistTOIYiFyYlYJgQUaNyfk9vdTXCQmOjAg2nLgbrhFIQIIF9GmMif3KaS2x45/LgE
8OJRm6KbkeDBzoZOtW10+ZEvfs8WJIPw2MZOBkS09Xcx+JPHuhusR+KC3iHAvXkIiPGd+mVdgy44
m7Ke3mKru9P4wpgvwROx+prFr9BY5lcL4p8CW2KI2Blw3/QWw5+1lq8lz63fUN2UF29xJ4Mzudj3
RVbPqoWDxutu204ZdGbk82Pao3prupVvbGavM9XRr7hFBmwiKMOQHWi0DsCMSN8Fctwk1cEu65ZW
GOsSDPULWzT7aRmqcQ93oNg71mCxYrEvDPjFW0Ah8DGc0SVJzp9qOnPvI5tsOQg4dUsT8TmP05/M
uPlDFoTJjSrs3tkVoCuPCZg9oumxOUKSPpImF2ZHJ7I6qwAUI7NfKK/+nGmaoRjra5d6tzIkCICr
cd9hKt0kq+OnG3wqG2z5kpgclLEJGLDdHxS8keovHU5REDy3C/P33snEA3DCZt93NMQWbdNveJmx
CLLANHMkhbNarewxAyE8ZlN4mzGkbQs//J16cfQT0fZHO3fZdhgydmuJF3enysvLx4W2P5J9Dp3M
Hldpyri3qzUO28hB+kbqjw7K11+FXrCu+9YrviFxj3PQ3Cyx0x7dyhLXmDIl9q7Ze+219rOZoYrG
toaIGKmwRbOI5C1RXGsPlIQtjEopmC90BTs6rO4COoc+aqamE4w7vCp+tBbSaHPmjVmAPHXosGwS
TEWVdx+njvjWJTrlw1H5OW8oGanIyd6FIc1VJgvUp6YEkYa3WSHCT81BTjFehIyyOIVJK0VQg0+Z
Ri+1PT1RW5Ryk0Zomx0JQdCM5PvgqnrNuGucjobOpsr2VDacmiaf9j4MsqdMuuZO9WRB3UKWdxZr
4e+Iw+P3fgnlY8aWdj82cc6pbyDs61JYxOLzsS3a/tp4rKxyBXYAkqnsNyHh6GxNSePTctnlEp3O
4EV5DnptRf6AHSOnRBIJyahfJAkFKVp5ExQI+O0aX1AG1yhLSEINA4fmLdLhQayBB3uNPowsIFFY
HI4V7RqNMP1U/xzWuETUcEYPSVDka5Rijgua3RLW0O2fpEU0ErqQpC8WlyWtY4iW6sZ7S4WbvgBH
ax9blI27kjXbLY+hZFtiUdybNd7ROoq2vzXy0ZQwcX06DD9mToPHhGv1saorYLwYZx5clIst50iW
ZGuYxE2wrQ8JUR43rH6kY94eiZJ0v9nb4DBbUylK4hSRiWZgcbvyva5i+tQnPkviLCjBzjFulbwy
5mrOc/Z9F42sT+XbpOxX9ScWQzFydGsyVmlGrrEZPKTOU7tmadSaqqHDsd2xdp9+OWvmBscrkM4/
QRzASIRyioqzPkDAyDkDL+VKHPqE5coa5cELnp2EXgM+bY6hZ9MS+7HX/E+d4qTkeL/Ggsq5JiFU
K86xYqqrXbkmiPSfMFEW9pIKnz8ho2LNG5Vr8kjRe/hbVqSRlg4MoU3nZXqjI+fYEVry1/SSu+aY
EqLM6waiPE2BNGy/18STWrNPwiJTzUBJIGpas1H5mpKKVpdrkXndLiwjdeuvaSr2lAYOGgmraJLW
GecWI2vUu19LktTTXvl9+K3VPUn7P1Gtcq7GO0yP8aVbk1yc3p09l/XZwSxptkDpxMZWzXyw7HLB
tDe5h8gTjDy5IiiWo53suzU8Vv7JkbVQRPp0BDZCxCyPFT0ua+yMZGF6ywY//F2voTSYLGNwcApy
Vdw1B7tH7eeqxzHhEo6PkALWVeOq1Nz0Yfx7BD35Sigk2Fu85390gy6vbi9xe9aAS68uY1Z1V/Ve
dcRBhyCNawUZbwWqVMj9n9aMXY0JdGXeDM9uXYQXklE9aHn02QrW4r4K+l9xHmXwZWB2eHp0Dm3G
GmTleaTCdA+tK5njVf6GwoOE/AcAQnd6zHYGC1eUERwrVlJIZtsRwHLoIe4fkIhamSLlShcxf0Aj
ZmWOiGrFj/C/vytW/Zmyl20PoiTI6/t4ZZYYFmZntP0bf+WZcDqgEPEP5CQbeFH2vONwksJAqTQ0
FOsPGIVgO4yUwDx12CkpTISfYpGlfMMeGNP5B11F+bU8zWhN+WAaOkfZCMX7zrLJmo1YA5mhnbOR
Tvi71zRI+rwxrlYbk9OUVXNiUfs7aX1xxhVfXmuyDK9Jy0XKIxufU7xriUI3FzutkEkAwdGB50c2
Qx0gE3Ak2Hm2oYizLaI45MklTnc0UE23siYK4nq/3ayRpNnLJThk+fQwK/RKRAZU+M6ObpvYYevM
nnfXejSsWHlKPfQf/GilsGDbnrobGwUhnx3yOxNUeKox7p1aOYZXcuvNTTRM6Ruz2nJoWQVvDa8/
xtWpwzoQ9NPBr5v0UkxWRbtjEl5H47W/rGlFm455VO5dgD23YzR7R6Hi5okR77Eb+zWjGT2PrVOc
B1CY20Xa7jEQa+cPnbzMrgp5DoorQisM8D7q6h1CY3otHUvc0/7nkb8V8gZiVnspgrk7Lko/AFAG
qLyGZ6Rvfin80AdlAe7UcUHskPaFnrrZTdRlwMKbmRsQq+6uF+O8HYe6OA1p4tw5U0bFhkpuYgmz
u2j0N+SOlopPOPNY236yliyxUaC6qFxgyB+6x2hYVvZmuS1tIncRGcylAZ83jGZjEDp5p6WP2hrk
PgE78Nj7Pf5OlF//jjdp+jr0vDwJ1+P8TOv62um1c2iMbgqWO78YY6tbYrXua5JEwZvfQY1XKdID
xc3U6lRp4T3EbjE+jLQrInZHdD4sJLuoPhx7HHNJWl0VbtNNmaTvkJw4QLJF3AmYj/BZYYs4c8Sh
kGwPz+7yIXTyb7K1MP87BQbVOlVH0asLNqjk2VTebZ3hBEdi2KO2ZDdCzO9pC3GSSE52Th06RMrG
o1rcHg6q0s886RIqRVk6KM2bbIjT31XTY6r2xU/Tez+Ikn6by+qRXIq+pdviq/LEj3n04m8lCIGN
E7nAjPNvZGpAmSfxeyanzgNaS/Vf4JidPRKZCqyM02TOxTe2bXQw6PfnNAnrLS1DqC+Z6k9J2KkD
YQn069TFBFpPFe7K5bkpC/+AWSPdZO1EASVSTJHIB77JlTna3FYZOcUKOQ7Vjjeo7KsKx0X40/IS
rLAtegQoFapl6W8yM34NZUfptuYFRikNbWUQcinTKtrqm4dV5MbQP31UlFBExI1VVA9n+gny20xR
WwJxAzsz/CfCJzmVmIPvPthJBmVCxvIwdgPFdkt3ilbccVqRBgF3qZ7GqfpJYIoCuLljISg0NZkp
vldFmenoicuQdfYdDKRxA1sMbG+kP3S1AkaaZLqXeQLgN+sOUeov16JC1AHi1OBNhnhcjJKhq23U
1mQELWbt0JNhsLJ4Eh6xJW8qkA4P5OvyjdPRNcBepLuAAe0pZzFZ+da1FjXvyXLDusin1Kx8W7Li
064XAkU1Qw5uzRyKgWsPnxEbT6z1InsmHtezsfNdLtRJkQgnz95TclDKbQn2cjfjN6WOhwDLplBR
f+rr4BT01mkuqhLZ3e7BU+fpWHHpMWYuYfc7MrbaY+PkcZyUGCcX1q4bd7DmXdPa3+sWq9xEixjB
/TU5OH0fkc3uYd0EX4Aal13XlAC5OSFtghb/vwMhlWhGmR8TJZ9atrlbeJ+PCHOktOznrCOVLUvu
hmRhlOxY2idUk51c8NHvU+Elx5qxfMq9F8yD66Ih+cjZNdzZ65NOB7RLxin1sUGg+32eS+yNMmCi
3XDUL2+C3Dn7c5VtU1cDEXbLn22/5M8mWnvqC2UfZWTuAU96a0puoQRE0cGZs2xrEn6zug8u/E7f
vfk1myMAnU55z8DuPmHZXCn6xbLJp/mJ4FV+8FPdfgdww6TsR+AzQkPBcodfWQLKO/LFrCUymBKa
hXmJ32842OP6MfncsAC00p2L85cbj3/AvonSS8X67sAFtPfi1BwDaCqYc29GN8PYxSy+1eFTMBtz
OxYhr6yAigPP9V5KneFV6PjSYRncJAvT62IHZFZ4Li6DJZ/xzFqvnLnBHAtvPlMIH35puve2lCj2
F2Gr3VKZ9o0UyEWTnofCHc9bHZRiVzKj79gMVpfUAwe0laKyX1qo1zBibOt2QePAa+W0JFgIgBNP
i3FEzdXXIvCiNSntvP++UPj/Y0xZo/791zLitv0V/ych5fUP/V1KdPy/fFBAkiWMXHVDgXr2dzHR
cf8iLupJOJ5yFQc9knj/M6OMmGjD5oIl5vnIWCwo/0NM9OF4ksrTq7jlSSBn/46Y6GqXv+qf8n5U
IgU+oh5HYH4Yf+0/C2Z0bviW51EanDSlT4Nkev8/qDuPLNeRLcuOCH9BGUSXJKiVO113sFwCMGhh
UNOqIdTEcjOyxO9kI5vZjRdPOEiYXXHOPtwY/tbxrWd4MO2ungD5T5K1XZOEdIfK/WSyBTtpal5B
5dfLpLbSXaahXWq8L91OH5KaPKURPmNlt8f+fuhpHdCHUhRn5poHN2es3/gpTreJvOi23AEMZdKG
SQSw0eFOjK5QOywQiUkh79S6UxOVJ3rRhWS/6ov8w8n1b+iKW7tr/lrNP7mttdcr9zFG46NsogNf
Yv+3HA+9/9LNJKSG+2jYFzI5Gt5zWltn1BPY6pBx6IwVQI35xKHWFqjd6isdh2UfnXQnZTZvzAH2
wSsQxxXmw+DuYkjqF6ZLuyllpACBMYwOLVWXSyyTnImwOZkJQF/8gwuhfctUf56deQen/Oz5kN7q
fKv51GlYvwGByOZ9xhPJ9b2oJpgHrPcj0BpjeZrsZcNB7DpfNgsb9RLl1YbHSDW68JPTaJ3Nbl/T
THR3YWsrfrVIe2J6BdOPcCtDa5+a6NMD/mSQD5jdwpKJGKH3Bna3yTAZDYbXIZ4DEZOS3ugn1qfb
GbTpIsfbfIIzRvzv+C2bEXkAO/p+FKtpHI6uPlxihiBsZ7d9knylJFaknyWSGqrHfDlxMxRasjLN
TRJVD1NhbH2Spi3tYneyWkZD3u0wUMuHiL82jlDwWXuMRlSM0k8WeGCW1XDlepaywjDcw0dHvwFh
Kd7Fqjz2qYGnRIuWImweI9DIrnENCxHErkWL1Fwjp781Xgo/DHVjayFvxEej+JLm7wSQkaXtTA8o
zw9Wj4TBTTwmVfNa75B8jrq9rgb9EaUa1Pg0fbPGqVuaxC7as/Fn6L+2QeSjWfanSYLAzjcRVU7r
5gwSXivLMXZo2JZSUObJdFjUE36GkNBT36GrwEk0uQvkhD6eS9EVh8RGV9635cWBuO+oP+mO55YN
aNEQntCVZECibUjfc3LaeoWjyssPWA0WdnGY4lsD2Kc2SW4g0wf9bwP1O5Is0XB4C72/tpK6r/SO
bQfx2eIia0k8in9iY17bRvbameoWJsXOBEXU368Wqznj2gnsRDy0boWoLttlNgGX1nCCd/ftZ+Kd
jG6+B28wZFuUbSFWZz9vdnb5gq/v0BcrguH3USnZtZkHVMdU4hT0uW5fJwd7dxo+hH3+F0eCj6UD
G2YPhsH3W61mU5zV3Hefrtl8+025j//5NNh7xXqDSJMYcCh+Cyeu994k34F/vvoer4cmrL/W138N
KjL0yD0WdOJfGO0GrG0PxCIHChG8jPKrP8eIrL2HUWn1OhdztZxTvVgbw3gDAPbui3ReRXV6D6Um
mRi7zi6GxLKk6phWk6fh9Ymzy8hFvDL65nniRWpGTgU921JGLIrifa6CRIi3NL3CFgJxH6LTsm5J
922E07zo8pkUazzBVfxlePU5dvFoDFicYzUnBFaisETIyPkT2kTFKTE+cn7SZLvT0Sh4p5vYIzoS
GPzCNQ8mUrcbdcQxYTuz4zi3EXg9K7B2s232V/Qgb/RD9aIv7Vvq3o0dCYErXdvTTMNS0cP2NsXk
fDmT+ZC3xUWOTrTDr6IQMFfzFvRsHtCuOus55p0kvFMGQ5p8pGZ7KD34RWUITq9EMJoevdLG1JHr
mNCmK9S0g3TF2SDmlXG50qJ5VfXJL+GZj/MQMiP3nV9EjEAHUumtcFbHW3/CZDfAC9s3dk5akRiv
vRLau9X5EAsd6HnLSbA3bie8jD1lzNqpQZxPvEa2Fh7DYW7OSV2z6cbxu6js7OiKEJ0SIVMep2jR
nbvaTpj9swHCXwuf0HIWYI37nemV6D0r6xmxARlioY4nA/HqTWuEWrkNaSpC08HBh+FbpwoSQJwx
eWm6Cl/DFFcPfDFk0HZRcmRuOh4iFnRw+GyoiVlbMqi/yynvwIuck3WFNTLkCmSoVhvzyW38dT03
fGgar52KN5EFXM0wv8U9z9iQqCEV8Um3yAvroFENKqe4KncgCDPMED9VF90M4g7RDpbryXxsk9I6
hnaHsK+pVNBwVF0bl+W5QwZJcW6QWa6tuOu/cN0Q4Zbh9d1NLgptqhBgUMIkNWTwZtbffY0OYFbB
5DxpYqxAR4InKCbVLMfoz7pfeJH5YRd3KwWCW3+w8n1adeMm81Y8ZOyIDC4WAA7TXecWduBQ6q/i
KUUBFOvrWOJzw3X5mqH/mHTrGI2VIjSPdgPBwsl2Zfrd6VioKxSg2KUATpa5AH4mcb5OBh2FjYSG
J5MZG+B2zprnTiHgmF+5lPXCpj1dz06drbWyvQobVwvIsZBWR+tAQeWQJuv7n2YpJoJcY5cCVKll
ZONGVHSC8Ay2ee09DazYBZKtpVWK+qh0SgP3hUWHv5mjCZESFLalVk5fpoSjP0VjcoAigCsP9iUS
7tneKoOgV4KtphGtIiXS/Bd1iYHOihiTzGlemcj9sOt8wJGrB7GXcwSY2cmYcBsl7a6NplOcGw+z
5q4tq9h2Qj2Z9+0RzXAdzt+jm36UNbWZVm0aHjuStY3A/ep47I+IUrKP40gvRc4IfvN90oqNnzYo
LDGcGAMWohDvRryfc1ZaZaM2GYb8eqpPpUj3/phfIh8S1HCpW7EtCu3MCmoTWk6ggUJbhFRprW0E
WsqrYRvVmWdP6XDTbOnvq6xw31mIIYjq5wh9b8z3P9Z745JpmmKaPkAwy129XaZ54+tLpEXhzoU2
saEVHNeAYFgpxqUGPXsgFSHoMH3m6DH9LLBnuPE09b3YopoollrCSGjJ8Nvf15XlHiiNHWRglIyx
HpaHvnEAfCEL3JTVHD84hsuVGJtltm57QiW0OSQYNmLoajIvxdbfCUyaprFsZy4korhmmLa29ohe
UW7UMIutilPj2Del/JiSuX4sy7bEpDZTHhH2Gd7sgjZyYTihS+gPglLgLmN/ESYrrxrh5FaCTnxt
bBiu9mABa9dJa1iySCm2lV5NT3KejBMJEOo+mhN/uREzjeuG7sHXtU8xFFymBGh0Z8w3CASjkkIm
r3XtTFhrCkOzSJ50RaaYxY++6NnSPSBBcFeS6PBdZrgVq4SaVaLWQ9gMYeHq1t2MNeBxGRDx7xsk
qPfBEgAxzg/L2lrsgkfUSvveT97Mth1JA+p08WpkTMRIT2Hgi1Xv6jsjs3o/Z3vEGc2eD4dJ+Oz0
yt/ZWjHzoTIRiZqQ+mQqhqWRt9qhSAfIrPI+mpZ5+EbmY7a3rGHAo53P1IjV5H7+pxq5NtBL2m6r
NoObqxMCNPnW+JkHYwSrMvcmGrFFQTj9z5xV9hahkQ1SrPsQTqdzIFraykV4fDJLkpZ9sRFj2RER
kqwaNtp1Y66Uru3r6M44TkbWtLgRsV5qJ3grZ/zAL3Y6roZpOJtjafNV6sfxQMHerkBizks5afhY
0vDDIoMITqeOPbE4Jrpx9GNuwMnLdroqn7whf7ayeS27ikuJKEq7fOJe3UNDCzAGI1dvxiwQkXzX
FPl3jmasx8TFVsKmJRhkezVVFi1rxZxBCOicnJcMq8ITuRunyoh3fguEAxVwlg5kbTvRC2mumIiJ
4rmDB2hn2l1ZxvFeoq4C3gzJptNktMwj+xVZMYFkvcnDd5tlanpf/ugAbxDk0GBFZ7o22dWTadZM
jsbZfpozYlcRKfsLh2Xi0gaVui4ligQ8xM+kB/qPaYpRvYhmInUzB028v1IJwCeSUctL3cDjre4B
2F6UhvgrwioYK20fuTYKev9xMj7ucn2r6rAn4BjX2ZZ2Y4AoijOExFAw9BX5lqbLQ5IUlL5ZLZQ2
bsYpXXqGAO2XBLXfr4mC2Kd4FfRGnmrjtTLq+sc3+h/VMvjxKLXZomOrAv+JEQXvC5OfLmn4iXkA
NANDekDV3q/GnnRi3U3ViqwhbpBKyw9FF+2JjD9HWqv2KAauVTywy3SFt8l8C29CG28qrVkJNLMw
gh24lGHRjpjDcvD0WeMWa24L98RwHkWgGSVbkVjWq47MbscQGlEftANnbee6OGdd4QR5m7EPshKC
qY2MSJ8Qumqr7kE3RmjmazNiBoXy2t56wor3GgP+51HD3gc4Pr5mTKhQL1vuq4UhZuPoTbMhGzDR
FuM8+q+1F81XB2b9s3Sm7Obi59vqou/Wihl7ArnVF6+m6DJ8nzVLrULzb0WmkRBbsivHoG449DVD
vTP0JH8dQAY8RVmRf5Kk1H311BtsEvFx6IAY2jXGm+7Z7111UWkh91rsZR9OlI6oFtK+39goiKeF
8HOS6Qane+uEGd7SRkaPhkq4mHqsXvPCDJP8CRu69TGj02GW67gGmH6zxpjhV+NWyTRcmmbhPgmc
r2uvSMdzKir9MBsJvRgrXaxyuXELzVrDR9VoJ6K3Gbw1bn2+r3MZpIFexiaUWZ2+6ubaOXIJzIfZ
tmnfPNEUrwSphXxpAPz2emPf8AvEb6PvNowa46l9Vb7oiCImv+eFEcK4Y3pI9FGeloEm5G7utGQ3
RgmxP5AMTRgyJCLT0CqBD2NKeTQ9F7XXkpnrJfFLJm07INU+uvpmH/8pu/cxTUV2CqCEvOJ7KDNK
hFnUPQt2E1y4cmkRXa2aDlBXuSP81GOi3YeLsYRxXLdWIIfiGPOtTfxxZ4wS7xngVN1oEcsylrA7
5ynXmiv3LlxUNoTLUIAsVfYNyDx9TIoVM6SjgVyUYzqAg2wVs/Hj4xRYWE24YvYD0XmU+S8uje5M
wjKaSBLVCjr1QAmCQUON3CU/fStDMyNpIF4Pvs1ulTPcTZMHKVoimT04+FX6XpSjoEc33yDsnCvB
XgEJQPREMBsUGYHntC/YXOSuCRO7mPtDhoEyj/9mpiU2oLle6a/QQHa+yoLBNtTCbHFiw9Ui7gxL
aZdZ+7GoIcwMM78vG45I29d9iq/WpwuzKmjPJCPTRz54WPz5j0O/dULlr6aeHPVnCdRpAsacMlHy
EJCWKn7S7zHKs1WWKyrWnY6EWTQsUtRgRHR9RnUyq9/OJPqUykswz2dLTZeNG9xIHYFvQC+XsHt2
MSiEhQMDyj8k9doy/zEXJ4Q869GvRKImc/e3GhO8krnGWm0gVrluKbPy0N4aEDiQJdNfpbK60Fnt
eJQ/GoJ79GchyW9tB8F+/GQ+feWQ48zv5jtE9WdCP6VXb8AppiWs95Vk8wfZlM6gq+9NmuyBBWep
2ABJ4Z9vYJVzNO2lY/HW5jWNqV/hlmYNj/fDWKN6AKkL467xonE1438jVp1RoQj57Fg12d4R32Ek
5TtE+UuUVt9a7BM/rrhDIy2Fnq2F3iovSnvDLeThuy/SAMCWWscx05SaHIIgL/N6W/MKLXOzbB+i
2SAJuvU4WnLQDO1TWo7HUOEBJU/hhYAwsqK9T9v2e8LeQR0bRObcY++US16qNsILm09GQzxcjglL
+qco1EG25F26ZaMZLe9Ww6C1WHa3/vTFlP2o/NA5c2YPQVS0BxLt8X80pR8UPn5m5r2ghOKjzkAo
cCJbfkbw/ymQatZI5fhnDKzz5nsjyp5cBhjOzmln730spQw1PrMk0Y925BxVq5GHpBvGRRWOfxoH
a7ykLal8Azx9M54OiLGDO3GYW0n84ULgknH9k8P3YOG6Nygf5QuSBzewM6a4g9YNPAYAXiO44oUe
VzC4UCYBrqjlzbJ4NlE9IF1ruzPxhhsniR6wxvKa9+YLQAwzqGfYJyaiv/s6Tmc004L0tos1cgK+
LdFzWpLD6ReYeR2spbBc4l07A+wN+ZY28Xg1slw85cwZEwIz11E+E+KXxbBay9pdm+WEIrBwswV1
vfegxel3PURXc7b3/EteuBNPGhELuQskPMMVH00mR6HkbgyjZCfgwJq4NpZjVRAXqZXXOvSZMwp8
y6AIN2aYqaVTdHUw2d4BnviyLsbpg8sK6Qx+/J6R0FGlWE0JkJSrQZ+aa58AAKY0OKEZOwDRxE4+
oOf0BvmAUt3dt2H0a/RxGuBX+Uaxb2JairzbmM289mn5wByNQ7IZ1TrKmvLBSWvSajLYLfhLem/d
prO5r0QlWFgSvYBCJNm2hp+sk0Exm8E9vKyxUXNxXTMnhCJYOeyL0s0woR8x3aq6cvFsilr3t8bs
iUsnknhRcAbjcbwYTn7zUEQAjAHMPf9zK/GJhFONypEVMogA4uRl/SzcMd1GNifq1K2R+LKANFed
ql8s5yOxmUVHo25dYoWEqAQv8oBtAHfop8Y87kYMxr3hwVtvYEvFwGXYt8mc0o0H6+apCFvYCtD+
LrJAI2iU6Y48PP0kiFohy9h7V15NoZg0LzVzMQbtHLwKpcvCGjIkMX6FBHDCu+yO1VHqY7ryQ35R
mTFOU0wIhX7pTUFit0Y8HX4rqPp9wGqUiWkd6E5pBynISFT2OMw6bcooVJjOqnqX+uFONzQEHagN
WFdUsGnM5Jki2GQdbm7rRpOBIKdezjTIzF9fdc9pT3EbiwUBImLZ1upueeg3DWduKpGmhDaiEpPu
38pxbTEkqcgha9/SuisWoi7FoYBdA4JD2dsCBj8TBMqusmvbE9elWKDx4R6U1V+s1eTYp3WQeDpI
FpB2a+du3GLarYm9nrKbCIWrr9su/wbifUjr4sjIztqlKn1roG0eelS/+zQddnkeVVup52jnQhK+
YOFkK7YW82JQrfHr6Vm3GUx1zO6PXct5S6y23vf43gJjmoIedRo2vC/fCFHDaiFI6EIMR+QKd8iD
ux8H2axzz8ZQhK97nxvtt8rc9glLDrHaYtVjtblvKYe4gEGgYm6kyMeaI5HFg9TTjdVIYMpX7YlP
bHRAyPzeeqq84YmvwRXidXIXl/5S/ZjHyu/21uCIwyi0Q9TLHJkDo2B/GpKgsIABwasmOj3VV4YE
Iqq0YRdVVoHcgIayzK1TKon+dY0LTIZXTSHOzm0YIXMkUauYe9JICuzF1ALgOI/oz/Z2jrsbkRmJ
BpS2Cyaf0DWlxVElWGvLfdoiJrXkKWYxm2/d9Kkgfq1qLrStwNRdLHyuw90Pp8KtO85FKK+u5i7q
pjQhT5YLZohrr2pOth5fett4UADeFrhjgq6ZNYob/2K5hNXOwziu/ewXcgrhVsOi1EsN+xR8wTJp
t5beXcdO3kSXRzuhhovR1PtmKKelbU5nlbI4qvWf0Ek46ZNEbGpQCEvJ/3ABIDqAQyAlbRa42jNr
WmXuh97of5TaW1fzCnZFao2N9ebX8khbdelC9VPYiXX0Whtcd5lXQEzEcJm06NBMdHQVgRZdhE/b
I3glL865lj34Eci5kWNr9om3n7ZFh+wYjfrmbmsb/NZf8fiTJbE9iCunh97TSbN3joP+XCOvuAd5
Q/Tb5ClidZFFQd60Nz7WBYVSDoCUIqkN/et03zdWPiczkpQoJ7zZLueDQkPp8mmSBlosi5lbww3j
HzOOTgYMINAHJgPhrIR35r+6XJuLjgWk2+grL7o69yG9ob0qsnwCfZKXvpTzyrN4+ZUscRQbvFIQ
ZHGYYUrdMWN5I7X9oez5WcbRB+TDVira1DM0k3gkTUX47xZ/pOI7jZSchaf66bFuu7W+auAXOGff
B73hxGvfNU+AJ3FCxGvkPEEF/TEz3lGyYkpzvoY4/MAlGDgI3uciME3jCYWPU2gne1Sk29qk62hb
Bc02QcJWhl7NVSwlJSAKJl03gobZ280pefGBruAAqGvGcQ6ugkyfb0Cm5FPdjgJF4SSXmhUZTxaU
dNALIoI3xQCrPNAs7+0CQiJK2hzrJv3dZAsUMXyLJf0HE2sYEGbdaaAtEZ2W+L5qsqzRNtM2sb5d
FOg5V1lJUq1E17iQpA446T3bxZ4WfSXhbN2boEoV2a5Gvu736pImWB0MUsKoAzOyfAmVSVWzB133
0MCtIiPnEms4ClBnb1DKdQvb7w4mUad739aGNVS317SKL1OT7oyowehPIkHAOM+FmNniKGvBe+T6
eMiZKT7Lsv7TdUasMEshvcz8Bdrg31xOwFVSdgy9iszeaJZdHRB0bqVNUl8/P+amCUAuzx/61pYP
MZbhfuFr/ExVQjEFpOtYxUToEMYy1yb4MYCBybzppu8urC+6eCzQqKu8X4qcFEsK6bOXlWuzNTf2
VDx6wNpwr9HP/bQdtCkJccNLOVk4unaJlOtC9Rvd99bJ3Q4W1ey5MXTgdy9Bi4H6XA3iKI27NPvQ
FdUqtp+ctL1YHOdRXJ8TE1JqRwdmIaXlU7PfkTC2gWpTe9mp1HwhBicCkQ2DFe15CAlgVvx0um9i
On2Kowkx5YudTetQYKWxo3XU7GS/ysajcGNEPd8+bbhCtl9TDaDCZXWDry/7MxGu9Mha/BRtXZq8
Od24trpvxGI6QVaZbODRald9uCsMrFWEvXWOmQilaHK6I4ktSz35LNCTVrSbkmO4BjzitDgwuOoY
ymTOe55joYx7ot0kCLo02bvk4lSunq1qkYRP+AvQ6oOioosz3KWjQHPPHq02Dk5Hf5SZG92aqK2v
BQxx9LPI3doGHg2CDkDoVpN8QSfCAK74RmvEuCGAaAdAZHmPOrhmtMAeMtG9Q+qF9l1NwI86kdle
VardhxZxb10vqqDMC/ulSEyat5H8G2hQzBd93EfBGFcXWxbGu3B5gwErdwxys+ivtd1op6cc0dLW
y1dloCmjXo0JVpJe9Thm2PnnTF6IPfHu6EfgfWhJp/3oYtuVZntNKQeeRop6snPQURotiz3xViOO
d/PyJhvt2e1gTDJafQ/hjpHdwBYs4xAtTfXQ6rbHZfXC5rzclBMiO3xm4SKnTSAyDu0SzFBm1eHe
9L16lYbZtwngg+Xdi9nbO1Taf1hraTFAY3Xw1rqMTl45j53n7Ql/UJsKp4QPmZvdpHXRE94Wcj+i
oGITVoVvnPI4HkrFjNha5fQvvWAt6IYDdiGdt2WItxVbDdssh4VmdQ9g6O/L0vzaDN129q1zlNmX
WrgfmikerUHbS6s7zlmzkYIkRZNkJD7KWYOCI69Z6QAKSKLbqMt9bnVvpKGgZbuHg3UEVW0rqCnM
S2H62NiARuua6/HK05hSl+SgDSP7R8XaxkhP4AcgYrrqS6R/jaG0pU5xv6RLRUvCyNdKx5ZISvev
i5lnhQNXWwQK2DWqlQdRaTmNFKdZT5SHFp/RDj54kP4W4RxurDH9UD6gkyqqfhHJf1l6SXntJPtm
NIsNQN4tWXDdYojHbaEZG/DKa3eO9r7DGigUJZvt6CBD/4XC8GwZmqRCSK6j7lNvTmdbh0obinGR
5PlRWlynpQVgvYMm5rj3M9nIV04Yr8JhApPcMiEpa37QNEzfqtndeHG/N+zxvmBEV1f4Kx1i8KYS
tCxh9zFV+UWGuFxbDzZKDA2yru8A9PBR4THXM/ODOKSd3alLh8E+YlYBTu3PtDV9HZn+E2LIxdDW
DHvdoNFNfWWreuNBCtm6UzGt8XGD6ZEmrAQb7xzQofNIpdjl1rXP250DDGBJM/lpxLkHBUL7MBSm
YRwvf9JAmUzQyZ4tOD44T11jzPihP55NPbpoA7ittnsztfZS9M1ac6dH1/8iMDXJ9DPrQ1zzEJNw
ZyY0MP4qG8Syo/dJYdqDMfsVrEcNKNM4qKTeR0uzp9QwThkLaxyPSy83d5LhGqHyj5MCrrybEnPr
FfnDmN/MVFt1nXPXA0ANmLFjLGlSadvCdBf54wGySxrEgykWYyzYwxR4WWZM/rURXiR5q+z9mFrN
6OKXJZ0tE2WKW71rx3VVuxsCArGwpXTufhaDnCWaIcqdH23Oj8hAbkIlgTYDYixVjxWEaV3XWuBi
JIlA4GZZOFE0GFH3llXTPnNtUDHd3vGNR1ZtqN69EzOOPe3qtLAm9pz0l4vSacgq7HN3Y9UYbopy
M+G+Uj4s5Fk2xkp2ytwUhsmAXetxxLtsJCnD7vmJ/VF5+o8t1QK75zO0pC+804fJ739VVv9oWrjR
FbBEB1nB0lTNd+fJB03YzKJU8+hBeoh7Z5dUpFWZ0RFpOWspgNpKsuH7A7nUB7b726beM6higCzT
feKVm+cmq48AsS7xACk4b2AT96Cl/ZJzlEywQxkzgixHBMWVzN4ocnd63XxmKn4b2tDa0DkexsF4
mfr6r2CxS15GrjH+1p50Xm2DAdRmnn5nchsXackpGUHaVp7zyfi4RpYEwT6J6yt38d70pisYRnTj
9uau0nAzY82Sf1jZeTzxI6YzpBvwnxNAzCK/MLJzlzEOdPJWqyPxDHD0AewuY2P6SxR7rIZKtRvw
iGY6m1qY3atIi45NW7mrgonZosWTxGojyZeuYoJXTtrOq3sd9wB/U22M+yTKy2VvM7lFoGKsK8e/
4LXSjwhviVn18/wZUC4Eb+1r7jqUUfGT0tyNkfT8iT3ZfECq4kMSTzy+ii0ZTJiS76NxKFg8LJua
WNGuwQEZ8q5yPWibCo3PpiFPYQkG609I/zbZ6s4JNJnb5cR99h+do1aefSwqVjDkI2sM9ZKV2zcf
RTMebfqEeF3ZU7iwKyQajnjxYaeyNBVMOdo+mHo8FlMRf2qNfAaeFR8KApRWqZmJL0vT/xzU2UNs
fA4DfRZcknczkcdkQnQ/mtF9K/XVteY7sErw4dZWduJuwTRQFcEB7N/IuKImg6KzsMz8GI41woZk
h8n1ysd1gF4NjdkVV+KjVhWUkspkJ5GhgchCkHLx5Q4SBZ/UvWCXtFed4+zgQ+8jaBx13T962JB2
esWrBXX6SXQOYgmFKGYykDWSDu1Y45uQtXPWRxM2Wqff5or4Ij8/QBc/Y8F8qk0eoWWu3RiXJROx
xZA72qbTqHIi6z0sHxqQMSzs5jWcKJ3NJPusPH6smU0zklsQp/pgoGzsovE1crKPeo6tTTfIGwjn
7x7lYej+WpQNLUvfQVjsPzBndBuNBNN0NwnC5BK2sGl2ur8WsgTwRt6qfFamWvvqMWEeQBiBTeII
fa3OkqMCvc9ExJrQHE7MjLo8MfeFUPreG9Jj7CIN8/TgOfaXxoV4OGr9gpEzWB48GgnBrY8NlF++
DK2+N/FN/rppMW9zTK2/qZulQRYTfwhNqfqzYo8bxuzWRspNlA9JfE5yMUwrk2QdVq9T95qi1Dqj
pc03hadPKAyUPEwa+aYTeS5rDyfFkfjf+JiLNP4KC1znMG5ZnoQk/RnsNNd5qDdbzfXEAgRu+DY4
0Wfoo20R8tOt7+jQDpeF1XQsejTXDNAFArSN5+YEBjA9u1au74y2f2kLHiMoWq0MLCI33CoVLMtN
Ze2NzItYaKY/TdQAeEG/EGnr2bBXo4KtUhiXso1fJ69HzOa84C+NV0YCd4sm6uoWprnSCs43i2X7
Uy0d7UH5DD6tz5LCYglvFd6efpJVeiVfFLNhuNUYQGyZI2kbNsx5UMPt2yb3kOzEfUTIljwOTrVC
k4x+yizGfYNcGnwbKHQ3U2fAR29J0h1K8xujOBheOhA2M9iWho79PFr8FJwjWTaLUE/ePP00hP6i
H44GiBWXnUvkXEu3x/FJV0Rh5xq/2sBuMda2Ummryao/LPk1AyiWyQvv7ZJ5sI94aP7Qkn5aK1D1
dtTifzFhoANtmj8tNzx0OtpTDHAOkOV/GMLuPnWjgEnJOZLVTpgscacI4aCZvDZ+CEJNWsCAuY1m
2Qb2SNkkC+RZ2rX06Bg4+MxkZZMXm+fX2rX7NVEcBCfo4VuKznFtlRTWGqLHIYtX41y+xsWmrxLy
G6cHeR8mwSMJg0Hz2t0Ec5atHl7Upr9lyj+GvefjFIPrR0rauDNnGQWZ27w3ufvZhYyAzSb9CnWQ
K8wGY5izPpV/FadLf9DXPUjjZYeSDTAkqlDS5VYkXAcGcRqwB0huqz0uV+B07iLLsM6K+IQPZk3M
0+vcEUvXIdMtxCaZwFY30v/xTQ5JBizau2uMxnKKRXSP+WQ4r80HrRw2fTZtUs2Z6YxTj0i4safS
gphJ/BRUJD/8wSO2UB2SVwCeJ+iKR7f7TVqCm5hMmVtbTDgox+yTS5eXZ0APV45vxQy1jHhXnHYg
QTN6w8Evq0VfU5rlxrcrv5sKJxvDvtPg0gHcbW0C8ShBeuoBonK3rHQY2mGWSY6SwQsSq4rxvKnF
PdyPXQRchlCVQeRHTxOZNoHnWe5v3mBw15m4QeGp9ggATnhYXthxx0vwNwPia5FDiMranH8Fi9r/
vhvjfxqQxfcNjkVysf5rO8WhZFXU/+//9e9Ylv/32/5P6JvxLxdOhOV7nm65xp2m8n/pLPq/dAP4
h27hlTLgt/x/Oott/ct0Lcu6s95sEs+df6OzGBg0XPYDuOld6C628d8xVJAneceh/BsuxTRcZPI6
jDybc+A/uDuTJMmR9EpfhcI9SgBVQAG0kFzYPLibzx4esYH4FJjnUXEbLvscvFh/yCx2RUSSmc1t
i5RkSUimh8HNYArV97/3PVAtvxSBZQkdTTPxAeSANrqdWkm/ODOxI48XlwNdyyA5YxXmHg/xWe8G
cEzPrlN9hGX2bdDyJGjpSUzqfh2dE1jWQNrdkv04hbKLqcOVGNkj3L6tPaJ/Bo9TQ61w146vfVU1
K29C5Tfq8SZMIEHJIoBqNGxCtZjpm4DaWCM/RB6M2LEWa12F/pInvBG0r+YmWxAIV4xmOK14eMUe
mvFUetZpSprwxJTrCfDrJ96Wmq/v2F8KgeJJkTnN5T31HcpyED5jBvYqCt4sfzwsAO6C0SMuxhe0
eWKpeYhzFmJzl/ewu/NwO/jpVSCcft2r6h7JlodqkvUbSlvsfdxhjGxrcQyM7Dxr94UtY3lB577j
HPcAmJ1TnSbGqf0SdnBKcIWROcopKmuDJzQ3pHGyGfv0jT4AjXf2tiWLvY/n3UvbvQvbaS1qXNLA
x9jSqeeuNVdz468bkEyrBEt84jPBn6R8CMPpUlegzu3y3vT1tu6rQ0zAvpmbYzzB6ajk0TPDq8GU
OI77q7HieMdJN8gZ2ucMM5ykeqQwk/+ydp/8NsfRGchnjb98bRkkEoSy9ljrnwSZe0cHxqGDGkIM
ZOmrNI2t0Tbxllw7T4jwnZgYxLV5j1bk0u4RiWNU0xKctLDvo+Ah5wFa4HgnOj2DAcFCUyy2PccG
pQa8xM2JLhAf2GQekI4+PIiCEbujruMMbTFN9qAlyw0GFLgSaXuu6vA8VvApaJn3IXgSXXHd8sWy
sDSkRdetjIGmXKy4onU/Yw8XvM20Gu2JLqha5th33X2Q9O+MQK4SfynnxQaOQw3yB7w0m6M3Ama2
NwUhbaBfhwTg4NqU+jUz9Td/DPfaq1uyIAUCTv5stOltrvqbGlsSo7nHAKxggDqbEr22BPEE0XXb
NrFQjvCfkinG2Wd7b3WW7ycvtXdMmtBlcNivk5FsbNKXp9E1oVx21LqIoynVFc/i49LLuBo0tEq2
OjTa2DLZcf88B4V7Mees3kCyvrc8AknpWIJ8rsMt48hDOslqjaNtq+c0XGO1BNCImSTnZIBKkW8r
O3wA4LwjRbt1dfAFznTIW9G91TG61xy928J4puynBp/O3new32fXfW3a7hyK6B0zLTL15OAPdrN3
Bg0PThMcJ9e6ko6+kkBLUmrWBN1bVDXWyMFUSGO8aIpq76bTnW8gEXnavyqz6SmqieHUYouTHLZN
eFdZxn1ccLf46GOUP68xkj+KRBIOT62dx0Ob7uqE2Zj/RZY1aAh5sdvgdV48KbOs7xqvhO7WMSAj
SZSUEH0QY7HTH2i7JdztO4egKj/cjvC19yGyEEt+Wz6MlsF0ncMVfZPhpmmIZdMafoYAhzmwUxQV
jQv8OrffPbcZjq5N7LOanqUZnoOwBDOT8wY33FOiEI/8AYRF7241cv84i6/cogF+SXHJXTvfkljn
/M1iUxvGyVL9LpBgLmu8NkfFgEaV/WM9t5Cr85vBgpXYTO0+LS2qD80uZ6RqOvvRxykzU/vi0XVE
tHop8PoSI1tTU309uJ618Yb4kMMV2Pjq2S+eIu8p9/CPQwLfsT/lqDBKihs6Fv55uDaZt+R4yFLG
+x0sPxzl76Vu1h37UUTk2t7FrZ8c2m4S0IPUugOD60zxBYhgw01f9GsZq7NU7nWO7FP2i6uSr+4q
GcFCe4KRf3HrOnzZeuoIINGgxeqgU+ifklFi/5XTJ4UJM/xKWpOluhV2zzhsGWBLRKcgbNj5NCxr
uX2JtKQNYx4+2lJWexnmYAHK5K6fhm95Sfh2bP3l80NKGYs7n9InXon6M8ADrxDrJPP05q6sOfgs
4zLhsOS6evgygnFY0f5LKqMo40Nn+G8jFn5qxeRpNItbloKJjeP4RaXW/DBM0TMulDfF9NAv6ndt
i9swz15YzjEcmEeIGTNRKCQ3q382m/7ARB3mYt8c3ZK56hDzdida7JCuyGXPAQE9BTqghm+Cwjad
VB2/GQonh6LUmsPmyAipu9bCe6cqucAT0kdbv5HPhcpdmiWYoAe4ryi3uwIT1aCK+d9Hy1P4kbH4
FzU+oKmIw23iquGqrMNv02i+eEl2mhlLN2WM4FKTiYa1/j5Pw7ns8aBIk76oAg4QcA0K5VkZVm5Y
fCmsJQUTxrex1BhkjE9s2QKZpyNMYd13WsWrBlx/4Lt3o5te22V3S2D7tZx5oM4WjglvuNjWIlHG
/QYl8Ox54IZh5sID4VzKo7zd5hMFFK7aRj3GXNCOC+FMfLiJuOXjfGLhaq7StDqkEmvoEHiYNqr+
3h0ppPMMYg9E39a+ZqBe9tPnFFoPHYaCdWcM586vLjw6mLtX3SI0U82UUH3WUflei3IXG/ouI2SB
zOvVO7tMby3PhiTr3cUlp8t+xoNBMAg2qV1T3jqGb/QqwHD1jRtpp++t8E5wMCkwK+bkmt0MTkuf
k6Dy3S+j7WCMpZmTc6HelhEAzCou7+Mqf7HkMrKvxIFhPaXYflptZ9VsPWu44E3fVl1/JTIKNsr2
u+HLQ0lBEoAE+T0vp63ReOeBLs5jXuV8t0Yi7faAQSJE8UW+sK7j6it1X1x6BKYLa046HDvHxPrl
76NuxKLWQVJzrZnlgYqMXO8yiMrriG4VJ5QpPsH5W6y8NxIwHZTxngSMY95oNyGkOhO54HNStPHG
qsQAPiZ8JOkrzJroLPV0jqBcrIU/3NNOiR0xyfey8mhV15R/VIW8inFFrG2jkkwi+goedD5gLQIw
7+fOKz2s2QbGDC7g2cTt5CylNu0+xxZDOnfRyWd0Mi8/6rp4rwdlEeKNr+uQg56Vj/RiwKNSjLxI
EET2hkTko4HDDVx1smch67cB4iFU27jeMlUCGmsu4uribW5svKFe1rLYOvZVTfkafUCsGol10kMT
rKMg/DJOdb/D9yn3EvctMciBSkegMbvIyVgXw1GsFiZVatP41jFhbjH3U8v5alXQ+hqeBTvwaRfW
ufMghytWcs57Ir6mX+7Vzfi4YoMKtdGDBB1r9lv0pvVmCAO86wwmuphH8Jc4W0roSW7CEsoc76kT
+l718ddx1teCaoe2Rb/p3W7VuB1X46QYlSIcJw4iOhUC8TLzr9gKBJnmaOAmWyvE5Cl7DOAzudkk
1TfUrq6w6VFYUF/XVWBSmjTeGEJiVavlXTexMEMVgYJDiYItu7M3de62N4yHfJz2eurOuZAEMjXz
ul5+VK5tnWH8IP55T63NVMfwvgM99ddqomE6q3ZdudQKVOlmdvJyZzGHWg3MWrKcR7j0SgZc2KvX
A5SDTWuWLDp6/MoJmAOuS8jGH690A+efxZTMczVsYqWDY5IF96PGEln3aCF+k7ym1DdZlDTBM/NG
sp/jRblcRJsk9hq+/bzLQ7A3JMfXac2BvMCsOwXig46rpyAojonuN0kut9VAbY+t50c6vnAsZ/Uj
FdPVNtXy3Ar9gqDGwUcyJ2sm/SjAAWHnecwDdeOl831b9GfuYboozfER1GW9ZlDy1iIydPjbQfZO
J5lkBwpWznYkj6HC/T50izHAdbY6YUNllz0dCgzfEZo/RVlfw3LAClxleBoS/4YJHKGLbDgzFyXa
PnNDAjTemP3sbIzM6bCoBgcHLjOi6rFrw+9wkvo9QJFtxlMF3BhDwZYMV52PX1IP21IW5t96gzFT
4x8N/BjQE7t8j1m1P6UUdtt+km2XdgDWoh2TzGsIZQe2XVu0i5fSnVh1TPJ2ZpZ3BxvT3E4ZZn+o
K8IjmEKdY+SwXEPG7kFFdezGWVZPOurMbRfAw5JNcZqd6Smo7bOWrQ3B138dejauLZGFrfbbjesu
Fg4DGgvwtV3cE7612LSDZkfzRlOCqdb5p4nKo51nm/HGHPVLm+EHEKZzG0HQ63WbbHEYcAKFgCG7
/EqU8TP4/jMWJbkNSuluK5W+khVJePepJ3dHcrmNT1Wf37ANRDpuZEF3joG+aDD3Bk2V3Q5z3NLF
HFDJSEfZXRMlb5aI5rMNHyh3JE6ymiVxkgYGmbDZm0kfgLLjKOqG5kVG4GIi57VzGok+n1w6w2YW
1ZQ7w2GYtbzi6Ny5yDnkFZmd4nZIOv4Sm9vCwJDolS/CIsADGop4ZCRBFjg0BCgOM2qQJJ/iJ76u
78JzbyKYxqu0yfGU6ObDr+JqbYCaVMW7ltkXJZt818h8Z7O35gRbM+GgbheOV5bv0nS2vkVWWayp
4YG1bgmSVpAc1xoa+pXwLUaeFXs4i5/KY2WiukQP3RxGrNGMSmaChCrNTEZnBgcIn+FhQtEhmMFK
XRF+fkkicsLsFTLr7NBtQPCteJyxknEMiVcKpp4McQHx6ARH8uGVAMoTzFpsQeSRXOpttRgRGfFY
QWgfoiG9V/IGkxITELQbGkSbTa7bY8UM0S7rkzInLCOes4sDCk0wW5+JwmE4Fc1LEQJrQR1gUeyV
3tKTQ6ngbN915ss01sFRVPau4JA75/Koih5TkFd/mQYnXgf1/Fy7il2Mvib0zrxdQz2UzS5w5Y3I
nXXpuxin8uNUjndFGtCs3MUXpqZnxMZr05HXHVuwSBVPbdk85pXz4OMwt0brQHAUx5vVglAlFhDp
R2QEe1X57S0GDoudCVmFEnTVNhOMUTo8wu3ccNjtX5LkQhXrU0PTySaM2vQglP6gt/JU48IBdekf
gnE5xuNtp2MEad+JKOGelcAWMq2zZow5GBck9ZJxNbcYF0O+x4wV4lOHgmoE71J8GVkQh7m+Q9uO
9kOYvZxzLOVllV8Pg3UyJ7JC5hDcRM2QAU4MTgWv0+QEXR0VfbZufVWZ3lqZeKyqpdecSKzbA/hx
KTpW8cucv9b9rVO9QvxZg1UrCN4RxarYk5iJue4pJKdVODjm3QVopEsUoLyfCFZhGslhFEzRg5au
cSb13G06R6e7ehjY67vmRbv2I8T+J6KZBQABYtGMfiwqbZct5TaT5YdDkmrlFvOliTEniX7c903F
/MK6VGRprIDkRtM+xsBadoV+dRKHWYrrHtPpO4nMY4KSkOMlBt04X5wZu2xpfJAujL7YgE1M03sp
YMkd+i79gMyLXj3o4YIbnlyiDXFSRUhtxIlXXZyILaS/iE88YCCb5lCnIpS6xFtBUSHAVvbGnk63
jZwIQpYlXxQf48/3BqQ9bxkbHVt0oEXtMrnG1mKcnNZNzqqD1zBZyAAjdveNTUQDE7Pz8D/XjP//
RH2zM/kzVRkiZdeH//HvVJX/KCz/9lO/i8qG+hsPfcRphcN/wVwrVNvfMT2GtNCOLWl7viOF7Zo/
qMrib5aNzcN1KDswXXTn/4vpkWjRcnl4OcqhrHwh+Pzbv7xP/yv8LG9/F4vbX/78T0Wf35Zx0bX/
+s+LZPwPSZlXsLg6k07TRfdWlvkLo2csi2zmRnXXYZu6lyiZYzyIQb3zhjA+5UVM/ruixgZDWhpf
m72Kfr9zfrqeH19fLC/w0wXYFnK76SuH9mhMp7zdP1K1xwr/dARze82VGk9Gi/cT4wbrnl0AJmuA
T1SlBj0NdSK+0APpArsxGn87UxRO9Nxg/DM5qgJaq74GcdXC85zk+CjCZJhZazJnIBPubotJ/RW9
3PrjpXuWzc6S9811bMtSP196rXTpOsRO1krpKT9oM0atbONqsX/C/n3RNdlbPF4Gj+OO8uf4WMrJ
Ss96Ime1/uG2+/vn+uP7aC308Z/fR0/4pi+hPglH/IFOXmvd5mEkWRngDM1bnK8eiqnGyb2bLHYq
iUdmiAcKuIwgzUnVFCTagkPjc9bZTxVwwVNJLYbeCcOBQE4jLrtAPEw13TGYN9qzMEfOmH9+1T8T
orj7FLMToVCwxFIpqH55B40UrFwtkLk5NbDfC4veUgcsxspbV2XKlD8tQvJjVhiT70ojsyr/6m37
eaSyXIEE98pgx+brxnX8cvsNc0LijAK6de1E4DojapXQ1Rd+eIpnjuNbXfpJdIKmMhi3ua19Nm1D
X06Y0/tSBfd4OhA5aOc11BYGBN5mI2Fy9/zn75P1X1ymgqIleJ+4Rlct//4H9rznxyo2afzB+ocf
Frec1z+YYGR3VQ8tdm3imebQLPpSHJLZENGlmqeIbu+wovaWqkcmCmwW6BhVRe0tQWM5ivOfX6P8
w9dBuYIGYYc9t8eEbCGL/XiN3OZCI3sAvyydsLnJaslOMYm60mdDPqp5gwe1JOvl2xRu6JzEC6Q6
mvMMQg+HogcMugpHnHMkHPu3NhpRbSo2pufayd4SsMn0L05pc186HbEfJZ0lqoPmam8abHXmVjd+
aG97vHnDDVvpwNk3Qqjgaerb8ckNnMxZmb3bthvV55gY/vyXt5jy/fz1cy0XyAkee9KQrjB/+YDc
OUOU710CyYzx0bM95HK2G2bAyNjMQ5qJgprA5zjaIHC0ML9E3iCvFjMkPOZSFQFb2ARHzZ9flrvU
Rvx0XS4r6zKclLbjCJ9Hzc8fSu13Y+/BQ17ZTZm5R6skcT12esIbP4L/eGN6QFuKy062P3OgO9I/
XSYEffFc6s679QsziFfWMI1HF+M7QzyDNtqmee6BRTxq6b/4hSOPGe3A4KXy3mLon1futm3wSfkd
8mhMd4znioLgg81gkiZa8O5e3u0lAXuayD3Q1kPxURQcq6SLNBbO6sIWjSyaqQHjGEEJb9UcCW3U
41bjRaNcqSNlIMcdqKDvQ63qVV8V3yaz0ekG1G51Ho2mDbZ5ZZsH0UQZEbAmPzcQGRZN0aTMr5tT
JKYw+kgbOn+Y53O93KoYFFpzinBMxLVDF0DGfGjWGBbcvj/pabqHwOjA2DHtw0zt/QNOkYd2rkgm
c0ccqMGeyVJkuLS8gGFMHtYVfmTlvRp1Zq2TUNJZm0NwoZ9GfWMtP3FsgCbqK//AuDY8OIUoTlON
RWcIXYYPU2cxSMwcTI6bLBTOl1qF0zp1jYc5qZF5k64AzaHDPTasfJfHHH9qTUzR7cbxvirFkx/U
6Y2oOFNaMbM7Df5+3eTN3oiLKx0a7kuTT8a3Zvit69xMCEmbjHbNkzOq0cHlm/afE115HzknNGei
h0a26b7NpuzW8EAr1F6QP1TgMmLhTwC4i09Jmh5lpqacj4BWS8mmNtV8R+tE8kYtajWvpxnb+rqi
uPp727XuBwlF59bnEPalmQLvk467olsDqqehHKfNxU6A1VXtNfsOYTPZVe5cHOj3RGM3i7NJ4vtY
WQJkssvnsLVtITfYFaW/SSa6XnO07bux60h0zUy0JCaZcj8mZXMZBrbVlqvolZr9Ya+GsTzK1lMb
Q1NnLQYVPUsd7EPOgOckDMat74/2KUwjA4J+ToSjH6KlkDjMDrNeTqWGM5RPVT280zPUgL5xiuaV
UG3zJkYpuEFHe8aaIwoCV+AMO5yAGJDZ2UDaAq/x6heh3vcYtFcxB4GV11bdF8N1OaAZeczJFncC
QqYAn76mXm+89fze7NYWVoVV3WeUCSiKLBO+SSl8qRRXTXOMWmp6eyAAqz6PX0IAZw9e1wQgeHT9
xsJKAaYt6m/RWGa39TCOxH8Cakw04QvedODInO+RzQwDq1aIrEEqDX+wh6XLnAWpMEOkjIJi6qAi
8tHsgSa+sn66HNLqPr3SaT1fE/qgwtoxka2iGNCv0dPEbvuHwkE6kAMMnhhI3r4e+7eKQPmTJbhj
ST6K6TTGqtkNXoukn9vZCXLAbT4OXzs4BrvJ9Jqjr73IIauqnO0srPFrOeMq9ilsxn+UWnfeaEf3
YTsYRzHQZKMVREicS/6hHaPmcaodmIa0SdgHdlW3/Cl+xhmB6O0OqNMFWuUxjGX4mLnu9DZQdvkC
0DgQ66JFm8/dqrzowZoPFgl4khfRUi4dILYQUm2BKCRJ8bVL9XDQhsjQrQYNC21qUmS8QCGAFk32
RGHinSTEfzMZSr/5c0glnu7ectv5hLQDOLtiJHKWjZkxeKdmpqed4Dsat8neVyYMhylkZQBuRIfW
m9VBzNgAyQKMCKHBRHQx4Dn3lLfzRxPH/YttdOV9jpq+sjPpnWJjGfXPy5sw8T6+Qw2ej26eExol
oOFjp7YoC0/w+i5NHcvTw9b70IrCrUUhEaAAIyZhOMRjvW0JqdIU5smb1EECctx8YtTdqoNlRulp
6W6wumC4K7op4UhaTfu2St2dgkp+aSZlbhnq6XVfUA0aFFVA2V4jjtpL9PMUDDj9sja9aTteDWma
Yp8BZzxAgMWkNumti7NqH7YWQRCMUV9ifAMXhK8B0EBYMnwNMgJqO7DgNcXwHGVichxL10YYfpox
UO1VZbLu0655US0HiVFRMm2wh+L//d00Z5++UMN17hXFNs5Vc9sneI6jwWMKoBIKdGr9XBUQYZyy
C1YlCO0XW/KTdsD3eZXWeBb6gNLhdQvPCUlOO4y8h+EubER67QxRdG+NgrhTGaTlCg85jhMIA/ER
xrD5XHMwuyKtphjyLQ7sIKKdkpcW+yzOgbM5sXuwysl4b9zhM8ZGfgxihlbsnfWETZh/uAErGhGl
sdmgFDDwXeI2TY3UmrYddteGIsVqoYisin5plJT+lRflsCrtrh9uwALsdMy4zqj6J3wl1t4ZTPVY
lY7YIWH1xzktxTeX8GHrubhSom62Pp0K4qarRXEbMNnbswmdvk59NV+qwOovscNwhPIsEhTVyBip
rlIg2Vk1nWU865uuwWYwdLUNDIyODFYAeY6h8T0xtPwy4LQkBxoy2R1dXV7RmWn2qyhbgttxeo4z
Tl0z98m+gVJCylAOh3waDEpMgUKz7RCflbLHB2OgXd1e1hZvAN/s1ZP36DC8CYFuZsybJ0go5JLL
B77ZWIPqpmvXDU6AtccOfGUHEhu0gT6nSwd+BQ09F8aJ7tdJ5u4hrAMqNWRAxaamzBLJLuUkVluD
9whUi5h6aMoXY5xY5V2ZjJ8Uuri3sBy9ZNXmPaVVU1eifHrzqxjsB8hq7briITS5nf8QpFPzrR+y
8GEQwmbWUqafoV9Fd4Q1053qDHXwoNxgDKJwAZXPI55l0WRwVAq9NK6ij07N0TFNnYYrRJmKY5/C
kSZassd8ZsIODcYNBc+qNK7iQ6LwJqYJXxGpzfqhjMuWk4XN7mKyPbkHXkd5HW5NutoHOA9CNKCx
8CXHHxbaBfnJpX+hKgznvTLj+SGQQ2dvO9rznsehMu4iYlYjBuclalf52nmZx8QBaZqnD4N06i81
BlXU4dzDtumYHvlZEGus6O0y/Db1rVNWLUftvJInNG3vBtMnvzvACCpU+WJl4E/41u96iLJX0CXK
e+YdhMZ9U3/00ILj1ZTrBkMUHaFfRThiPTatkn+y/fMoIqNQcRVLP6EHMeYlsS0k3c438mk6RWOS
eM9OWYD8xCXLExOuFt/20fZtn0W7ycF5cbD1qbEBWQYmfCprH3NGpanenDtVwcIJBx7nQS0qdQgU
vEvujpQkCW5X6PY11j8CeXpwdiJWLDhEORAQ285/sqI+/xCyqw6kIPvvYa3YrPbwb6+nfg5v85lg
kDf0pGMacHDEc02fGUTkKuBvoBGuI7dH2o8s/6MwOw/bghzY8gD7+cqTN7qqMEUezDjxiXpPMSW+
PXA9vTHbjueGQK/cB0Zc8RRjEoTnyqqX8uneBgPD/mbDk6f8msMMnbaWWwBxa7yWXhZvBpFaiKwc
KRFbmpxcQ4FXChm+f3Sj9J6yujUugGj4i/uyVgN/Z2m8Bjy2MlzCVO+uEs8NH9PJDl7N2XMJI0gD
q0Ow1FxkMCCexjgdi33fZu7XIm3ovJ0M2XV7y9d+s4nZlhN1iiP31WeissmzR3aE6hvt9gOTFLeD
lGCWbXoxMB8x7zccyHjFJCJvp8YGmZnNNnsSTyriTgbd2kxMPe6PKhbRVVYOxmUonSVIyuOasN0Y
j+MpDQrvyarl5AA89h3rbDAUh8zZ4/D/VtCncsVXuYBuZRp9t2d70M+UfDml2CJY4PLooqbJzvA+
O+oUxpGwDlAt8znu0or5b24OgmXU4H6FVuVJzpk1UGGcREYD0BeX4kqyb4nPEnzDs+Oib2yMiU90
61U9DbYuLb60FwGLZpJTdj67cjNz7+zKii96ZMCg/IRPK8sY+kFcc5i8UXhzbfST9zVq6JzBlckY
rVCFui/nicLVSN3WdJ+fKpEYryKC0scUeeYNS7KEwfdY4S9d8k0MDtLpAdAyj4Yc2MnKYkL/haA6
DItS1cBiJ92c+54S8YnF+1KC5vvuo0VSdTcZ5UFENn2wcdRAmEpyMhSrvhFjtQdHgLNLg+o1IIaQ
Ft5x6VLtJnuo4DyCwTE2VeTk7fbPz9eLDPvz8dqRLocKJpKeg3Zp/+LIrdNoaIfAWuL4lW8QMeb0
E5NdY+n0K3yXyUTuZsbqwSM2Ua9DMktz3Y0ZQTY1CB8fRtaF3U0ZEJzeWp4Tko6wZtghoyMiHmhx
13/tBRzFNcbB/GzqEHdkFw0jdSbc/vaKyVVHENoE80QkyDZgSNMixkkN6h/T2BlOa911dbDsF1Jn
HecZNJA/fxP+IE6BkkfaRr7D/IX/WS1v0g/iVF3Ebmlyhl7NZRK+26aPCXVg5PypRze841JGxkuV
BZ4bCuHyQKcURs1WhykjJbxIzO4GOh2DThnb01/UNv5BpOXiPN8DkY9w5gO8/+XizNobu4pKEh4m
dfIUBhYHv8acYXLOeZ0PV2PoMRG3JxNU6Jw45d7N6qFdwzTibPbnb9SiZv4o0bqeKQQOc9vlcpCN
f9Eaw4oiFVyLNIZoXW3qoTnnlAfReS273Zwmzl/cnBQD/OHlpMevLCTzA2n+8pvb9IdjRSUBFmj6
roypeu5UO6/LTvmvf/6L/Zev5AM2UhbAf46lP98AVBwZSUmdIrqJjzdJ+yZmg2hcdz6Z7d9e6n9U
KvtY5vzvX5afeS8BA8Y01Pw28vjHn/7bYdRPP8Sg5O8vvHntXn/6w7bo4k7f9Z+Nvv9s++z3F2DG
svyX/6//8p8+f/tbHnX1+a///F72BTvY+8+QsOxPwyIX0e6/Dy5cymb4j/8d/jJgWn7m9wETQySL
BnBuJwYpvyUQ/nO+ZP9t0SNd2ByWb7J4OHxuf6+BcJk8CSk8fIOmdKwfUwuO+zdfSN9hGrOMpJbR
0y/zpD+bL/0ijGKHUzaqpHBQ17lMlomf74046YgZ8GTZQQfmpGFrR31zrFLdNUhDt7IxLH9ljbRe
kdnSFF9GVmvcYA21b3Vm1XqVY7F2/2rF+lmqpmVXKkLdjN1MSZiDEdjPFwXzgxdujGCNcGg8h6RI
vQ0Fh/5SSQDQBu47UiQI9XkkQziV0x3VVmO17nFlfPzwWd7+/u3/aW7z83fn90thRaAzmkmgI+xf
vjs+DBx7oNwSiAa8W+An2Dgx4c4hqmJfyieBu+4NpHXTb5qyyd/tIWSDH5ARI0GL3k4aOiOvB8Zu
YhI1zF2P6AbIwfwLKdlalot/rF5cqIMexh1hMpNkTfF+WU48q2ysBiQYssE8DxTvlcNz3w04LDkG
x299TlfeJpcEExjXUwu1Dr3YflWxn0abLhDNX7xxgrfo1ytygevYyNvo2w4H31+mR8JqZ5vsAA9R
rwySbV6gFW9gbSbPXj5hVm+0IwHBOmZHDC2VobcndmFSjRlj0Fs7tpzVzpNz8d1p4gV9OUZIc/h6
LQ5QUesMp7Ay5gXbUznYGOzZIoKBZLazVFPfQxJsznWTZpewc0ZyXJzxs3UvOHwcvCAJx7Xdt63a
UIfovAzYwarruOvg5NZVAUSVwzkQ0hcD5uqDsic+c+3XFpmdFB7tpdGRnI6ONSu5K30qNyYKzqe1
PwUqOmTmAMIo1dlcH6bQweaTtTpl5+dUXYC+2DgV3LrQ+PQnNIKNNFrdnirTzp+cWjUgAit/wmiU
Cf4S+LF06dZpj/Jgu1hu2ly8532Px2zA20/0xmCEwlzVOvTgZ41VQEmKzYR2ORdYQe0WSH5N0W19
bJHGCcV4PJiYZsIN/fEEFT0FemtlNsyhibvTmo33sqrzvbvcF2tJOE5e1zQzsp0j1P/oZvyiu3Cc
NCn1BiRJXI/+pykFG9sRk2e4n2KfiGttCUxZfsKHsibNHYKQkgrJnaNWzWGDzPfVLKiP5rQ/3BYB
rvswNV45xmx5JHnvSK4ZNn3zUNXyXBfzB/QlwoEpgICpafFgk7RznSndaY1YHk3p1gCpxyxBcoQz
inLZXSZXNRNUpBr/5Kp3v5c3nl1EOJMCLqU3DxDbytPkcZQqfRz/je+dHMeHGmh9azzOsizpO1G9
l4IkH/dqxFF1mxTIfnFixyd8SsNZp32y6xyOOEiiU0wkNgujTVJSkAgoOd0Ls8v2zJ6HN0292utY
F5tp9L+5JLC/5R4Tr5U9FUta1JQ5ENfUe4sDtv8g0JqvTtvexBDtrwyMXc8aiekmo3D6PjMkpqkx
kc6bIOET0mQggmu3bIePLjcswIEFwZ2tPZBAHY04vJWDdo+SvDSdW4o0Tx+QUS3hqcFnrIkqDhXu
un66cpmbPXJQjrdWkn/lkPIqR3mCCC1us779UhTWFZy5Zt+XWUyH3sB5HwaCPDdDIs/4PNfTGGRv
gx9CJOh9c5t6zfjcWZm1rZP+lXy8vG2swpCMeKqdH6qOPDL1rnBA7az8FmPfOTVFhN99MMs+uVCs
moz7/8PReSxJikNR9IuIAITdpi/v7YYo04UH4SShr5+Ts5nFTEx3VSZIz9x77sgv+q+pvPYzIM2D
Rf60xrjns8pkV0GpZxYnxMcStuf6WCdAqzrE5M5GqYs+cZr0yAqDbnM1+ZqenNVgXzMuUvFDVPWk
ZEod5umhNxGEXqbVwa+X6AL2siSe+WYI1uJsbZir7mFmwPeXG3JBL1B65ShxZ3igPCbDe4IxPTiy
EjftNQ0laWUgV6E4L0XjMadcB67LbTo01Xy3JkaUV3QSKmM1Q1Tkr5tCnX73EbdL+gWEe/HW0Y5o
dwRgDvVBRUj152OEDjT+jsp8Sr5zb50ZMzKwHdcEMKYfx2/5zJDy7MKGNKlDuziEvWAxPyXARdzT
CgdEEpcagknYzFMq1mnrFhljxQ12sxBrl1/0wrvHWpCqt8y0U/XuyKSGGtDLaI1ehJMEy2sP+RWm
dRxPxdfZvNgwZLCJ/XU8pQaQJEskhxPrkhyJRWg7pIG06eF0kSVpj6+rspzXR8bmGvq/WTzz6nEn
RNuUsGx9S6EzjqdMLe14qgFA+m9EDUwNrAQbC37aAKRQH7MEeRxhlhXLAQY9p9dxDMa1emDr7Osb
viJv5m2BDPNNIuucgNoz3HmPc+8l8W3XVaLbj9no9Axjsdh1nHRdZk4zBK8JLFlb9lcTkkcXW3i/
oNys5mFuLyZMBe9Dx09znckOR+Q0ukt+W0HxCU6iWcAvxyNYnJekQvUC3jYYu1ulbek/AxZLmh0j
I9COHFlh8JY6fVxcRkjMEI8ak+PMjIfO6T5JsxMAvQa5iuS7C5PKEpkNP+Q4BH7B92k8l5x51/Wn
u8S2Zz+QZO8HwhUSMyLOIsfDn9kgJ4sKInOUEUnk6oEIG5X3oSW1TgSNj5+wI6Fva8gAN/Av8oQc
rTmq5+J2brn//gWiI5xoOUu4L7XgOLkNMFCEB4+Dxx02U2TY2O95f0X1J7JkyokqEms5XxQp6/Sd
j5b2liygeT4xU3NJXqpp768SKHHwntLMxO0LI53Rf0cNT7LM6veyB48ckw+cADLTKbOTCn0wdo0A
jN0N5JYxvam5xRj7tAs8wE0kuIZZ2Y9tGj0DH2gbDjMZJVxKjaPhxc4mXeTRMMcxp7pdAv/UJ+EU
XMALxisXuahFAJh4YKmCJuFVIIiigSGoMly7QCJD5zmxSmR3EItZPyexVfmtdP0I8MXQ50/xEnmv
9JE3rriyDNKyvt0kIQNjyA5bQJUfY69/25YlCM7Bo+zU3saSOBCQFwrhSiLV2fdKKHZ9ISNmRc45
uSsk3pR71h2yhyj/9pDr58O4jzJgGu1wq/hUy+B2VsI7sri7jW3oP4ag6rcDqUJuVl3oSFCi2+VY
cZxC+D1Oo91nq3uftsGfX7T7JsiSuxS4xJaB/8mSiM0a07BaLdQd3onnc4h72k7vspbvJJ7Zh2z2
yfGJnQveKVw02XmM2zb26HIGohCvLxF9XmibvcdDfS2q6W1FBZQQUm/Cs/tLcEQ1RcYy2V5EATi0
Qr8r9CHFPOf34QQsLkQb5iOsZeDtPcSEcV0xep4PwQR4z9fpsbRAO5PHSrevzFnbkxr87K/2cPJo
optIGCizTTraY14HU3OzjExUO1J3UnZJs7NjX71bfbknE2EBoYORoRtz5zVkQgphQjZfgd8iM/Cy
D5JI6CacQG3lElHD2PqezWt6pORKD6XM2Fe3MY4uTzl7LSU/4C9B9ehiS3lPZ3So3PAjlovHodam
rxFIBkKhJJKMJDqDsselvG7ijvUJxHliCebjLMvPdWmvVUuKl39k67IeZLiYR7+5MmxF+B9r5xjH
bMtnMZAHuxq1mZz+Ba7AtE3sfI/OJb8QHW8JNP/kJG3bHQhDHTdNEl7OzOUv2sQ/yFVflkrsQ3/0
rtYFC2DF2N+B0cqFjSoZ69p+9hTa09YlRqZYK1KGwNcudcD3VkYfRqbFX2F9Ju/+xK4mcvaQ04iz
wJl80SUtCHQaL0Je+ttGwJLHlvi29iJ64lwAqlFlVyu5XQd2vZoqOGBJar270tH7bPlB1QzV5Rxc
FevoPT2n3uB/Ctl0b5i9Hko1zOAr2x936NyT8Il8qikbebQwe7Oou0kdYkzCytU/Z4z9TZl2551t
XQFLQxat5ncdKP/o9TNBVDUSdMWAifuKEsZoZ9esZq911N5kOr2eeZ029C/ujRRxTQrcgAUCAQv0
YBwN2ungB402dnaqhKnUxUH4OPz/6uB5VR5HUSfLZ5Afzjv4UW/XpN43qxnIfj4iYUQzy6Ee9SUd
WbeLGs88rGs03MuzciCas+6nL4jZCirCdmYz/lJBIeYhIiWs1CMZ2j5YwyFiYMOQUNRv3dQ9IiqB
GY58ZYWhw6MuhqS7agf5VQTNbxXUZ9fcVOS/60DklkVfx5Yjdd9cKy5Af7yvvRfi6EhguQmQdm5b
doc00s9oS4pDJ527zht/kePw7Woe+5jO7SItujbZr1TEV0wrzsQOwXIax8htHuD+k2XxL7IjB5vx
2Iu0pENQ56kttQ99cCoYNa8dGSJZdMiUX7xVi2pPUarnH0QswKWwV/HyuiGYLq5CSHNnvm0yOh95
KKCEZhjrvcpnUdOnaX9PiZfcz9iOLuOEAPhQoo2HLreAYINXtVmAH38E85rClB3Gu5ql7Tt5UcWu
jRLgnHmfPixzeYMGPNwHtBkHUTf+C4St5LptALkMFWohJsr1EYNN5exs3kJGyEcXTcw891icaZdy
xjV47DEXoB7wL0jIBg8LiVW2QXwjEGlZiRUg89T4iZE+QkRVB8RkFqSlTC7bf381LxOmyW0v3ELt
WWKwqydd4I6FzbUiU6hqPA7EcCqftJlXnJZu6+8DHG4biPGPfeTi5bUJ0Es7xncrG7i9Ty+69VGX
sMGaflvZd8ASwTj4gw7gxRJOK3uLk76nMy3Wvn3Lq/p1lLnDk+XZL2/InIe+OeO85glnqGziZiQv
ShPC2SyczI+Y08/OMF7k6l9BbNf/EWCDPmaToxZzm+tC1AebWw3iWMODpTLumtmNiYLvHJ8IhozF
5jBFbC9C4PLJQZfT1F7wGbkfrNOHkywHfIlymEzzy7ZEnQIVXgFomyBZxASM1sP0boEydDZu9qWO
SUGaFA+zpzCPZ2Z50yGYudIMNTv6xe5JKDok1F7kMETtQ0ukBoFYunnoCYXc+Wl8Va1IYeI8GlH6
Fx0hxUNvbs/4hHIfcOTtHQa+bc/WcmzEZlETc4l4Dg7sEwjEO4+0D6OLo6qYidSmksatKct3Fl88
a+7oQCfyURBVhN/0i52286ChbTttf206YlG8vk+23spEByNwt9xgGLudfBLdVct3OASj2toEag6w
XriiBZncTkDjIVwaqIw5PQYVEmcQaFlCbMi03zFEC/ds3Ow9IOhrs1pgNyJYbwozX/sdzvVKshTu
CH4v4C0sHJK4XzvYiWoU+uw2TtBfolyKj2vjR08k0CGtTaUA65sLrM3deAPhG3+m7argkhsBf1Pl
Vh9V6H8Rzwe8PIqHb9NhGKun6dcLGFiM6wvhUVDNIk9p8vHCxF5IV6bPRUZIA7llXejtBSX38iwQ
TUN0i0PSJTk04z0mPyxMjlfwqFCvLO5eRzT209g+Ty3PejskEV90j4u1kvleVFhA6c3e+ES8bZRC
4EjTr55zi7wJ51wU893U+Y3NQ7NrOkZKyFA3SAwXnjEgiwaZlOoYjsu6fA2T6NvrnfWYgN2ndvYB
kVOH8yeSt9myOsAzOu1gr1y2tfoTy3ITiqC8NkF6n8brO5wE4FRuh/SOSUwOYXLQJ8ZgXNgepwv3
N6yWNNu2WXiNtO+qlOkHQNinspt+IPM9h0bPR2tZQY1Tfmpp3EGZ8J4mCCmnvqc3r5ZDQNARwwqB
PMMhAs6QeNPWH2AGdmk7bF3twgHnAquzmcByPz8pN6VsOmspQV5aIFZ13v5psEcrZpxY+gC6HMQ7
E6LO6Bny578c9dJ8ZoFyhKA9A2vG25+D8PebrVj1RZEDZTLRpSc84qPm9tRn5hstN3l+7X3IYKSA
bAWL/K9xcZ2m+cMcObc+NEpTrqc8xG3rqYdFL3dL0/+U+VlI2QcXUKp3Tf2vcZbnfJVf4fK0qPRx
HJKbMEOqBh8ZRmBSX5rF3NTj8AQTHy52IIMd6U8I7gqem22VDOR7j+CTkQbMi/On8pAToZjV0D0U
bJsHXDhBxn+MZEw2QFKq6ZgNQyRv6Am7K4YVLpR7xBw7Mh0FvDRaBfLDR9QVczgQHI/Tj5y1KcnT
f+SFka0AhEoSyxY0GYESKHmxAeLk2cDtkc1lPPkYfVw7jW+uSobXZIAgA8V4Gh9Qfq/mEKZhH71P
lKyIdG1PrBkgjJKvh3KER5Mh0VG4g18eRdBGz27ripHx38hEqu8VlnCNxtLdhQMYa6JMHNeBJ4ji
l4qQQuvTka5GE9cl0ceczrXYldnaMZQk2eKb/gm/Nd4omNlNY4KXCEXQM9cBZ55xcJfjLqzzECp3
Hb4n5brkBzUENQMFQStxFylXk02Ct2VDeNMoL5lRkuZOgw/rOlbTTVPM7cNkM7Gw1a4N21N2jnqn
S5PcGixfgMT70B2uo3loHmvm5MUuQuTi3yIsjIfLpB/H8GLgFv9MiQ9h3GnPUTRJr3Br1jnCwRMp
D0SqIiCeTkUBBCc1koO2zGt1lJaY34Mom0hdQ1Wab5mKde8yxyuA5WqoPs5gSnk7ZR7p7lVelu1L
F4zVm1pDR95kcxD+5TSScGVg35N23QQk25epKLLd2vEVbntKXQLsyUx8mJv6HCUVhmyFm4Iz/qBN
ax8Sg/l0N00oei+javY+GBNm7R/5T+l12AowZm6tA+4TJg41z2Y3rSThTg1c9YQSFf0A9nRKiTij
FYC38CX4YhWL3GCud8rkGKZ9TS3PG6Xrf6yW3RVaKQ0uQSFu9OL2MZJOkkfy5eBlY35Hg5//emJt
X4Kod4ZTqF14x0uZSEkr6Q3zVQpWiETqumY1qNMaezqHMDhhG2JpQ72ErDsPGzbInjBs+UOTNhNu
FNjqaTA65SHA1IyOZtQocScSrW+7Opi/0mV23SORVx4FXtENQDSnoeTcTMBj+X08kz2SLPgfSQEC
CdXW5GWS/1gMX/MwYimys8h+GI8D7ZNubnheaqBQnQoembJkBJiXhM+tfOz0lxh3iZJ1Mh9q0TSq
f4Uv+4ek6uxLzrwAXmSricUWCElQWU2m/UZujkW/AwLbHZBmzznG/bB5KWPDUar8GR+gOzE0N9hh
8wKNXoIeBOlRhX/P2KV/y4K4mI7JWDXfAwIljH/RKjWK8iL8xEEMP2fO0Chtmh7b9QN7B+kdUBjP
42WjskgePMbJ2KbSQX3ojt9xL+JCf5owiH+C+UxfBgDF1buA6SNruE4tqMDKkktBbQ9i1c0ZcoHm
2NWiZZAYaBn+EquA6DdehX7WVqwoXNwWjJVEd4Mu0h3i7N+S2xVxcDwGpLOsImx4cvrxcp6LGLc9
+wvsNo1fQEAFgMCdx7+WG7hRYtrjAq78bYn26o1zDka8aPrknuk7OXt93oa4Chhh7payybyt7YKU
ViiGaiyjdn5ces97GNw5vUMsJOM/2zdjdBR2Kb7nEvrMpmiF++6VBc/RiOsNhI9XVs0ORaL9LQ15
UucuA8gRDeagrsMq4qSNU1GhnZYI4fbgv3IYOZNnW2ZX4DPP05EWOkPDw9+lzvhFULWlhqoInGUO
VE2Mq7Xf3ucAfO1WVYRib9xEe1CNp/yhCAeU98nk0Q9U+HtvBAL3N2TfouQ0mOEStuCc9I3Tu8UL
DqPuEYEF7Wc3hff0nNVH3tX9d2z68h43gAacKFWTEeIqaGrIJCsXJkc6Bf7aw1SNlJr4/FTvlduR
z5pvYuCfVZkV2FVJlyOapmCrFRGO+qfhESPgmDGAo10cxkPuBkyUqq5Qb01TR9kpqnLvEzPt8AzK
C1RbGYbxvMP3xfzeD7rG21Q8tq+qWfyR/PA1eHERfABil+efIvX7f61V7q/0LZz5yfryBbFO+tHz
PdzUdUSkluNMmYVlds4DkUlRj3ztENI3U12W74gNa7wAZBE+ISuU/yzMkXETtwkklKYW8f2EAY3t
rQqIU82hNFGDEsuzlzqh9JK537xxPPvcpB7QfsJoQ//bIxIJ0TZCXezS/sJCwOsKRmBL7fhPuu37
F99zo990jtd/LBPwIrDkJj9+QqxmoDohfjuWEW3Nrm2TyRyRzJMXOYeZxWBJPD2US+EPBEBIeido
y2o4kkjP576IOfpe0zX/zpx5uOCvZhWtskLITYiP60FqM+30hI0BfQ/0SvjJEXoOUQwTwY9opndV
MDRAjxY07RuDfvSdSydBDD3m9V2TzfWf9VbAV6U0qPYSUxCf4QhC9sB8OlDA+VkIzQuEuxzXvIpu
OaHIRlrJSmOcQo40rWEBeX4NVfjglD5/0og75z2r5/Cl4nqHr5CUtHx+WzCTV7GvvkrH47uqsLE+
wN1M/sFr7rpdBRrT7ljytA4565raL11i9RiF54ixwgThs5m0+ynSXoCyIoAb7KkyMJB67BHD1kty
SOiV0tmLrRrQmVXNgK5eFhIzWCNOxGROLgTnglkzmy/Prpwoiez2KgDDBX5cE5ESxwUJ70E3k+U9
4SL4kIkscBlVqhyZA0f1U8vesd3V+VCy30vOUANt39uCGfsGMy0i0rCOmnuiTBeGB0QrEGxADx3d
EOHGpkXKlvlpxhJP7VzDvuExiQmzvJ5QrGGliSaXUL5S97eyLqoINHlVRUdmR/0dan94DKYoh5/M
hopku5aggAs1j1WJhrBwXss1cswVUfD+W0nZqfdaUQpvsJoojBlCZI/l4orblkgptTExk/uNYH82
7Ag1K8ajl5RUpzqRg0eKAgEN+6kPyg+E3iVqObfunhtBjNerjuLpL2VR9TR7EObObrtsJ1FM/cHG
qu9cCFRXaooT2O4wX0FuDVV/J0YVf6wMgYnMRcu4Y/eS3VcBPcIQajvvgGgQ2818mJGuT4TUM2tv
ssRMJHkOHZPKO1p1339EhE6bVnlVtR8XX+K+bAmbOZ5foPVEp+H/oKHuLSGzDWg+xLXlPySv/q9e
hxmf2QKHnpx2GXzy3FAugRWmG8SDLJedaMPqO1BtT0wrWcbtBrgNfiv23eVztTD4IW0no/hY9cj1
5ARJeFsVArVopqv1NrUeBXhCODX4DItSgAbBdT/YCcQAWahsyFMIV31OitHyQmSV/UhkSATj6OZc
0pBuwNYKlwyLrZ4tPip0mOQcGXJluAuh9iDjkArA2RSTX42atxO7haRKduRNuKzH1gQEU5dRhmvV
epl4xM5HNFleLeIdawRIdjNhBAJtnYLuKwL8S3RVZuruWX/qc88xtX/5LIC9LTDWLqmEwweWTqs9
mSEjyh4NJqXh4mdOtSlCBFhsg9LhAoKN5+0R8kZy75quvQFm3z21c5XTa2P6Y8nJpJqBtlbqH6yz
iip+SOyT403EADWBPQPag3r6IGPQVcw+AfiU0DPfTRrFpOYqyUmhEVNfz3ZZ4qspdRFrTIz9gL8P
vNGb3pbli4vYaNqP3cL6ic3BesNECThd72f5b2pNPuwtqa8/iTbuM4FVkvwWw+5zT5YEdCoWyMmF
4xbJcmJ5MyLVbtaGs6MJKMviZChWwsZp9ol5nnGZsHdVljmY0S9ecz4YRJgl/j7NJIefiPvkaXZZ
8nK1svmCmkUsFJWnbfpt7dX6IeHYeEcbWX75ovQpoODMf4+yofRZPcN0hM9KM3OCh3LHwm76ZMLG
MqrLyui1c72FJ66V+BwTYNHcSIIhQce7i7NgLFtzcObQexnTLiTI0XBViiELP5eAwg5A4zTcLbGu
n0vImvBLXJMmW7berAaxEhPa6zpqN/AKAbjp/XOpSr7JDesNH+2DdsC16w5D6rbglLhMJLOobWAM
PJ/J2uHXYNq+LvJ2qfe5MMsrqeQ+gGmTTb/6XJeMQ2HLQ1Ho8o4zJL1tNX4cNN9t84W/IXMuBXg8
JmlUXw8qJ8ltIZkFS2PiZx8OvC7Jci9kLB0F3XqbqRCHQutWzqPPGBvvBxNXLhUXCuuATrjaKDHI
9xrMOnlWwAn9biIzZ1jG8wsR6XvJxPYOuSzRELEtWwTIrPx2Kd6RmY5jkD+khJXeYcFFcBeVXeru
lnpkDjEPpDceDJ573sNmKL2bmrTecpNX0xye3CbD14sWaP1kuTo+VygpML/xNYU7gqS5F+euIc8E
IyOqDnqTY7p29H19sJgrAn/O50kRweCeKr//WmMUtFv4g5gOyipWT7DGsJ2QoFOMF7Un3WZviOo4
o8paz4MX6//STlUo8FUY3Qc0vxBsRMTXi3QIMhRiM+vtwqxs9K4qQbMzNpXmF/30OO5dwEfVgZQ1
+x6Na3ujo4jcR+pIeHH9MGmzrWIexDt4jM5T0xTeWxL2sMaSuqrujcOxvUm0D5wOjnbx4ftrBFWw
Kd2HdMqkvBzCliu98bixtmXe2LeydfzsSPAf4jB/6ey6429x8j0mAEslR+/8srhOeN/ohgHfOGK7
2YQ6J5tNJOAn98qXil+sXmj6bJIQG+sFFAldPctn1rYFniDSUDGUpBY0qm9nzCccVjqg8UWYcBw5
LJ8ckebvZeGzgk1WriBHcY5u6oRHfsOj1LxyeLLK85Fw/c3sbq9XagG1oXnE2Jjl5wLVtigqzoNJ
c+v1OXMZ3+A6PLfILuUMnFLnpoQNwrxTk1pz4ERuYd6Xjdyt7lq/hb0YzI5jQ14uML5I8wzLZdly
B/TiMLjjoJFsT1G3w/xwNub0NvjnxFl8nyXUMBB71vaHURyVJSOLKrx1RWYwbIwJ6yfMC85LytiI
pVfA/XkqakIZuPnHL4lqnORZbN90em4lo/3oJqgVoiWgaCjdiGymdura/hQjtlvv0Y0R5dPbnmyE
OKTppo0t4t+uzfhYI/ZQP44bER1NMOQXZ7G5E0qciXZBeAaPTlz4e5uhPbsY57MntIxM/lyU6/qJ
akG8l6HM3wCsM7VP2owps0DDchexenyrhpD8d6ZcWDDDKEPZ1oZQ+DY26OphZ1fyHRdZTU/hUGiA
OAD4CJ8LG3yVupdLtu8qC5MvXOM5PlkEelzprT8/tQGjrGNs6RwPfhWcKWOI55hQpUH1nqw+Jies
2tguVKHVtWxZq+IXkVptsVjaj7TJSPwssEp/mVGYG1V1wXQaClW+8MlxtLv1cpsF5wQgqaoZG3JS
cTdxl5bPTTmNmHXPIIkGQMKep6N6g2Ws4YNKB1Yhc6TavcGZhgGZ0QCifZ9Rkk86gCNeTNjiUSPh
NH8IRJB+1eS8Uqvj64JBn8n5w8F/wJ8Rxx7ALkv5fAyXegpZnkHy2ED8gViPAiy4Q0RIp5yFvmJ4
76tzFktSVr/j4oibEanJLzlm4h1FDYK+2e3N59whhCGrpRjf587Rj+0aF0gl3BJEi1bwTMTMtLIS
QfDRV6n7IMM5IFuOYF3yC+g8nwDblvRP6PJnAoVIQeVqz4dXONLFPSO57gNZMsiPibYLxLOb6r8s
w0a7b6uUF80BsJYjgOXUpH5Vzr+JtfJtOpKxCfGKgS8XqeYoZNKwGxuPEnuFH/Ojc6dguNOWz/h9
yUmVXZ5FO3ykxTciLfb9TsInFck0+ipZ5Xw0pG7wwIz8loRd8N7yqtePohcMHBcvbjWGlJbarGbB
UG/Os7Zp5xlmi0vM1nLTrDMHFYaY6B1qAN7RNo0pHTpRqe6ydi2NAip/95JyHcxb3IAWBibDzgsD
tctpAh6Gk4tYCBDsaF0pdpaweFOCeysnRas8yKZDAOIkLQ9uTX5flw9DyghdZw9h0fPxpX3rfdss
jt6KmRD7De8Is/dpVcvD3Ir1M0onA0U7CKNvnDZ9e1Fqbou2Bh67i9GtskYs9IAEYxoKEBrS8E16
czwA2tLFeRGeN69SL/Ude27H3azKZwoCa4SccIeEOwjp+Npm1mKmfDAL+tuN8Wk+t1ArFWOqLBc/
ruO4NwiY0SVLHeH0MTKJQrKDYa/v1gpG7W4xmXlZsnkFohiH8d/kWkPydmM10igdlIcqavpXGwIK
Qk8gmg9piL3H2Zp2MT6gcAbyLsr8Rzm+d1fYCDcn3jzcTdiowU/wUdUvJgGKSS8ZMlhyshHoqN8X
1cJUu6ru6iQc40NNdUTkq0mdZGcpxx8cbzl3To6kcPQChuhbf6bC3fudxUDq162+DxpPlAeLyKc4
4YlsbrzUlCNXaV4NV6LAMUlVtLrXGoS3T0NaxI9pPBEM0VFd16clV+FPNfniTUBUqOD3m+qXTMbu
Zc4cOmkTkEq1i1zZMnkHDxEgIUmJYmI01jyBzikU14vJuWxJar9jv4Ice3G8Nd7CUEirTcf2CUPd
uOBAAkBU8aEhZsJYRLcpt8ze5z9uMPOzLmYsGWXP8p3nc2D5lmK33jalNs/ahOwDytRgEGxaw1mC
/o9oJ6+sMR6V1GoOZzDjOvgZw6aAlvmprBlBX845C1S7hO4HQLSeRTNOlNjeDLgZOA5qFGpbtUg3
xa+aRddg6Pj5Btqtu0Anhm3+KshBmVxCLYmEn9UVCNQGnVqwEIbpc0vcdl6z/raRqgDgmvorb8b8
NVqKDsA04kBEYYsduoNkGoNVHibxD+IXfurZsc6yHfCMfmPhlXj3URo8OJ1LOuTMye/v+6SEmrH6
+XmAnlh9scTD4J6isKjehSavaMduASGajP0B2gm+N2DuVoY9+G6QuARU8p4mzLe2q+dQnuSWg26X
gWiSty76vJvcq2a+EhuEao+Esy72bpSifuPiB9zJLzKXF0NkE3WXs35ijuevC5a8KRp/coGiZc8h
FvhHn5roGvMo0FVHhdlXUcn4bWWScD0msCS3zImzc/RCV55cp2nSLerpJT1VscgZbzTrM4Sg5YdR
nz6POO34PlqFImWG8C/PoglUSmNfcY4F0dI9iVgFPJPWzOxytfJuGYXUxGGixnutQowJ22QZ4jdv
ZCXXZDUtXMzYdUPLBdauWYOmI1QvaMs9EIXSnmOrqubKnUgaYAIdOBHZ6fH6USHn+20ZlX5FY+WJ
baFnkJprJRFvhCvtIIqhgrO6ZKTzXfr5YC8bomxIxRh5A2naW0/DLh00stB6Fb9YvIv1xNINjjJp
1VyJYWO5vDLNO80B7WCSh0nt341FZNUW53z7QQUtP0s0y902LitPPxC0qpONn9gu3OITKFkJFd0C
V3aSwb8sj8ALl8EYfQrePtglSqV/Q0WduV0atAEvTrAyH6lTU73YQC4PuVrZCIcJFSy7zzz+Q4Dk
4/gIO/EVSIHhswHZepbIdhG8+wDeNXOf4Y1EcGBIGaP93TL0IJdLPOb0RhkTsY3opcfLlQT21NXk
OpIykcVIORX8wE3D7tvbxrB2v33IVQhMIk73DSCWdNnVaaDNgqy/Y2SMkZ+BKL13/DrOi/tPRgEu
Yc184S6kXX12uFjUdcGQAHDA2K45MVtoQrfE45CwaYjoPZiZHhQpncGcirgxrNHsYv7eYZO30UlG
Uw8SeZzGgiatTTFX4HZmJI43UW69aUHbPzGb9QkXYVd+WFIHef7kmd65Liu73LiNC08U8bdEn1EC
7tqmJlmcjdN4qM3h3S1MKFYdItdzMaZvEawhw5NZ0pzDyhNDQDorlWzZLSM0FeRoIGr3cWHbdZOP
cn2saT1e5rFHr9+ivmXAW/RNfkAZ4u65hXLYj5IGx/VKNkEcJuUPwZJgtZSF+s1So69AttiRvb/Q
S1vsS9ACaj+cW0NUAGIACFEDvEIm78C+sHmNeq9GRGYv1eImbytfQHDRoc/NtnirxOPAsYW/Nwxs
vFtcdbZId8PQn9Y1RvfgQrV4Yc82/ISETo+bSs5noeqQVoS6zKP3ep5wfLHTLJcDWfKF3M2LQZCC
Csn1tyM3Jy7lrAryLZG1SbxDhU/gXTk2ZkW7rZwv6QNPIcJXctRXeRSTetqTfjC4TtxBLXWXz04T
TQvuMwF+zzqq5lZq3eQ+IrPP/WLSGb51HM3nUwyr81aJuOKVY7Cgd8YLSAYNY/QgaC58dHtMT8/0
fKwgMJBFh1cCM3NT3MNeAMM8zT5wc9eVyXc/YzplT7FAHsA567fMDHw4fKXwAGlg6RDfDDrofMgx
bs/d4zr99O6CJIY3t6MUo3clWIXbRO2S85DmcrAuYl3YQFO84wI5wxjiCgKtwVQLeHZgPk5tZZky
1xWd9q6cEg8Xix8OyGDZI96M9SjTQ0OE6MRMccZ7yeAPLHmMzabduaRRXArysAEvwCAhMNTwzweW
e8tXXvfYt3oV8/nkgbQpZZJQb6WOvPOYUDjw3tMWQ049V2Gx7wbTjVsjIAmcAm/0iQFTGnOCKRdS
37MpzG6r0RvvYyJpSe4s3ZRMcLZnNHoM0chTjYYWg4WNc06Jqhb8Wasnil2o1vxvRfIJY5fQN7Nz
h1qxS6CLRndFURXddUnj5Vd0DhykuBxyqO3B6vzACCeLFgYck8ds4tbbRXEInV+0GUlzfWrPTpj/
uDuTJLmx9UrvRWOCdtFfDDQoB+C9R+PRxwQWJCPR9z12U2upjdUH6knKZEpKS9WkqibP0uwxyAgP
4N6/Oec7rKUpZ+m4kP5NVoApd4gt+wGMYnfbIa6MiQvQ1Leymabf1NpMPhclFO8sdpyexxWIV6ag
bMErPum3DBryZ/a0pL0FAsuSP4chXIuqK63UG/m6xTdUhBTMlBHtkO2lGJ8qvTJY/Hzi1ei7KOTu
CmoSgInNk7nPQDDmHRpjxlNsjxMU/AH75ATau3qd88bU/QaxX+KGlSDDBwVLjCp5VFfgl8HQwQvy
LGT/i7bcWq/28Zm5DfMdqYN6+JayUTJPQewY+YZfqKO+JMsY5PsQ2gSjcyB9kRtOTJivXV0H+WeO
sgmOdt5XKfhmnbTUdKYov4SM0TWEwjL6NuaF47ir7/vRUvHlQrGt1p0GsjQmR2WJnAjTJRt1aZg6
4coOhh33yxCD8IgaeBsVZKZ40wY4NwktWDipvmBWYKk7LR3FYczaBeQ/xW8hK4qJLzkoD6qXqnfx
msxvsrFk7TI3ni8DY5T7MdKQ0H8ZlgXlpZL0rpHX47eQyvabpefWS2E10emLgsJHAwXGTZs1RetB
VWJfEzJTwzE4p3dfiHtFMZ3FuuvMgT5BMUeBSF5hwmQ0HqvslWYlXrZdJRkMfwG/KAZE8NySdabQ
OerM/+mDKAlYs1cAxMcaUhMnxKDmLnmwWuJX/dRfuIERCE/kQ44uvQLTrS/4gBcsPlrC/K5jvyzS
rDEQKEl23+wenHsImxT0QWo0C9iMflQ9QhLn0CvNKmd5mxvqN4p0B2ychfcxMIJSnrKgtQLvy0wY
1+ozRr4XjksCOUpDR5OPDVLHzJxbxWtG2zl9gTo3rI6k2Qvgx36Q6IOavrE4mFhGJtn1S8WQdHQy
EprgizRnRzWKjZoxw3V15v1i+2UYOcuDfkj9gvlih+eBzSe155zASy2HfDuODeksX0rR8vC2wTpv
nHjLRN8Cqc6a6bOU4QxljWYPKQIrOPcLI5yYpolY8dhG2rkxYRBz1CsZAiIl66eVm7zQFRPGTt7t
dBZOHX7IoSYVUmv69p3C1X61WPSoG6vQFYIYCz1uYVBMPKnRNGVbtZvoVNsI/aQrobsMfhvFIVAD
3fmmOEw/K7XMbxvIV8joSZb5EFrG2pwAcHoJPZmLU8Q/TJ5uWkXt3mKIDE8Gy8O+kG30Wyur7C3X
FOLhNeSmh8GZdIeHp1KpGPAuIt5SZuqvWqnfcGw4R0FJ/T2ppUk0cx//zGtgVu1mQ60/fkFx2iom
2yZfL4na3nAPZXdLG/ewnoPooUI4AKhdDRXSIhfjNTOa7I7dc/oka2P47YvKlICqq4VfNY9T6jJY
o2AgiY04tS8hEou0nnWHoec8XWagTgj7AihOLiu97hAqiNeRKhjAnCU8X77Trj0xvQgDN6Xmf2zM
fMyQh5Y8F4IeJdl8qdE69BJoy7YtRnSCNqvnxk31vvz8ouulWFQETWCPOrSUgYWLlDPaDrPV/xUz
1W9z86FneghqpirKxxKGVvEX7mLtT+5iyZyHKhmKrmppwvzFXWwTxclQdpoRT67qbzB2nKFRroya
2zMarjhL1Jy55wLmbWNxkt3BI2DWGfepRjYnaJ7nZMRF5QnktGdU+0hPslrQGXdh/lOnL+pXCiXz
kThX5wEmFuuvocuMh7/wc//JWg77BcaDSVWrcvOvcYC/h2FUZddp+cgsGoTY8lOnpwlXcFx/xrYT
gkvi1ztjStJJmmA209xFsbQcxnmGc/sX38qfP1NbZXAPAHTFsQr1FzgJbWpfcXhNwO9QEnqQ/tkz
r92xwuLZsAp84kXg+DBvkXwlAGKcrWK1CNCRJQOVtQoqnr9AYPwJB+BIQKmqaQrd4PrH/vfHj2fQ
SkeO5Gt6woo1ixVpzvVb5fZ4z0msffYkaj0MEkiA37C7i/ZDvzoyKc6MCzN1ZlsZjZL0/+tPSlv/
1T942yGQOqYp2SjqwtDlL5CCqA4WXRkI32KnO0w/EmfUHpQ+04FFqf3n2Nl0Vz0d5Zpy1GFDCpHE
ZG4zNvhBZntuvhXVrHh2JMcbOzQ0AfOlRc3WlIJE99h0VBg9hsm95ER0JYQUxdndzOx1jZZfCMFJ
KPXje+615DpTRKxRcUD34iVtiDBUwcjFUm3+iim84kZ++aEly1LBL8PWmR//giPJ4y4HFk8enBrK
Yjk7Q7qUbP8DUtoL2SBC76xSsEZbBFs+s4XupgetjaypZpKCn1jHr032149IUcqX//oX8h89JhKE
r2kaYCh4nX85DoySSXQcGrrXVopKxF6FgsSzKlHeR6mw2bfOaRJshJ0lzLIKg4KITofIZMgSyW9K
pdiPSci486+4EX9+oxwOKCbJPLiqZfz6RukMD+EWL0SdTxNGTo3NGPiDSJkGuBUqmXuAudkSBDo1
G2t1gjZmxlHfUNS1FFFJgKvm5wf1t3Ao/6+FtaLJ+t3TsPJU/sFJufnI4aRc8Pd+gLJol//1P8M/
cFLWr/tHUqv2VcILhzPtwBzSeEL+lXmigtuHesoYnfEX//H7pFb51YTSZEoAdSugev3ttSVl/j//
k2F+pZFWNcJdVUMDffL3mCeO9cdbwBaazhVmW1BZ1n9J/nqglGXS9tTmFDRSeQ+mnVpnD1GwdPu2
zMw9FTAqqg6PIPowT2jBzWBGYm/nS+0xbNO3NjYq7sASkVOaP2HosbY28Up+bzMaUUa2R0HByhCy
2ej3aqhjLtMYRpqY6lnr3FEqV0drAf3d4QNh3GW9MQ35Mdi7vA+IfdQyv6xkfwrhTt1pUmfBP2Dd
R9C1xkkril/FrcqaWwI30HQ7vJtCrHh6Z2q7JQkOXUVrTmd1R+jQO5UXkRXVcmZUfFbUiQpc65Qd
nqkKK56qEG/JjmmyFN0XSs2NHRGq7AUysLdZFuS7iPnfFbKnIE3VSeRjGJWk3eCrZ14i5PM0yGDP
e2eonk4mzEgpHDNIp+sXj5WiUeR3pfJYSZ2V1tTUhYvQaHhJ24mqOg46RjdkL+xl3xAQBkUu20w1
qIJDZTvKY8+fWD/OqkNtZbJb6CGFCKICloCoEGMMTrESqV5tYQ1wVbEWTqEVevMcj4RztCYSRyUq
ylcnwiVil4qP2bN6Z5webhnBAwwA5aC0DAPt9MFghEBZVS596/cy146z4ITyFX5QtHVBrJxZ8LWb
YMiInkSkQChrx68OUmVKaQglHLaIumDfo+tZU1ZtDRn51B+SaM4PRYPnQWD3QyH7WWbLpYsXy8fv
MP/GzNdE0Kn0tVsmSX0ZUZGr1b0a7hOV+MkpJcqurDPOr7RDZN/3dBvMI+bXWY1aHKPS/lB6cSJx
GqX+BA4WdPxuAeyQS5Jy57AsDi0rDLAbO0VR3tCaHTQ7+Fam4W2Kf7ZgP03hdoUwwA+QdfxWw9m6
60kS+mwjULiol5sjbLLcteitgOAIIN0ZjGxkuL5VDyctkdmuV3Pnzsg7TyKdmnB6zcHeie3+HFZ6
vpMq05EC1jKRlfsFYfoHKxwjBujdEOPuaCzS4kEUB8YBzg0K/2nCdKbNz7PW/1RipcrW0YrsnGFA
90Va37d1VtHYV/Jxrtv8fpp7Cws3IS2sAZU9w/GBVaQNy8TUmNUzv3ELhJGnFP3EZgp3jg3CdhpL
Mhq1WPgZMTFPIEngGJpdfO4xv/kNuLyDhQ7/oAHtfMW8rF9GjF/YaAHhu6KrnpKiebN7+G1T1bLQ
QmYVoNC22LwISyEhtHMT1tcVgtSN3tSE/Ca6BHZhx25ulk8DLpQbUYThAR1X7aVZiIiq0xriqcz4
DOvg+0zbRrw80tBNkMwQBmfBUUEzLd3SQNqA6JV1KIBsJ4OQGJeq8FbtF6FHbXjNTWU8my05rFmP
YCuNHOsNntSDEiEZasvkAcXJESO/YFuNkRC1pOT8GKLrmJFRZJOdd4AYdVsWzq5cqddphzQh1dyq
uyx6FHv6ZFsn2Y9koeHtj52HEke+nxjUSk0QIgtKfzNJvt1oCmzndNDE1pRheRvU4kwMm7UT6I8P
OjiJK9NAdbXTySO9nsEzaIS+meb2BZUgMkSLczZU3LlI/RHCU4LjmanlxVHjHc5XULvr/tUaDrLQ
cWzwvrUjw15G1qwDt/gXsZ2hcw/I3hu8wmaSWd1HisHOo0UEwQzexxNAopFMrXPQmB5K+U+cFwqz
Uuc4zA39aoEkD2hQ9cR0ria91rrmVR7fO8VibjM1zY7MrZmoW2tS0cQKM6vS8c7M4fmKoageTdH4
MPY9FrQ4VRvilHs87UYBP4S0UbrYI0YjfynUt1kV+QEwyKnL8HyIklGxZgBQR3yPdMy04kc0DgjH
C9igByQ80GuKjVkk0tcQdxKlVgQrasmYPW2wnyaILYhnYgW5A4oVVI/4Vfo24vMvLhrkOWLpsmBv
mAvRLvMP1O3jjrl8vuOlm5jRLi/DAGF4UMzQQ7LZv5hO7g16iQIZuuHIQ+wMd0mTf5ghpqC5RFeR
DN0K6TPdZhgBsa5qFHtV0jkV5JFFI1VJ3Xd6qNypcwtTlf2eW6nFLW7QBxlEp1Qt+cYE3WIb3ylB
9TbqIDGrDsmfpdXxq0lMOgfuGo7J6ePaeLw0O6em63l49LYbbi2l7TbRmti3wFDmw77BhKnv5lFf
gEkAHRnCuttn2XKQY5LuWBZmPB4CIbJW9UedDTs5duiUiUIjpTRB64UZQVbqLphhUyDjXhdU0SlM
yn1Esgyr7ep1wLZFWGT1kLeNPBazvWwilXszhJd/GJu43THmCzjDG9aDsGQwcfuOanbHkETyvGyz
/VC14oiNwHjsVPgZyej1CwsdlmCdjzpU+KWQxrlN3hYJJnMWAYPEpOyu9DikK888W02nvBArhndK
L9W9XQvnrk9nMDHsiw/cEcY+4whxy1BztgLDOoPMpLR21ojk2FUa0WxMJUz4aqzGuszJhGSHk/Or
6Rv7SU/wnVmdX9Mjb3IVMUIZ3aJz+dEQh0EsJvdGFHwHlI6nR3ZvWVjxZ5MJpiQXzdZimv1aw3m6
4jBdLgxS4EPks7pjTT6dO4RuNI8WmPuyAaWSEwPAoifAg0sxrnmLjPf5Eq47xmpETMHTNGFl4lh/
GetuO3fqbo6V01Il5yl9DYkam5JXp8MdYRLxPLcgm8udiaNg00T61UJb0uovbLofisS8D9NvADI2
upMhfHTe80bx1PTC8hxzG7yQ/hWB/4cytN7QlbdGr+/rnNjSVOKZYXHGAgvVbKp31xGR17EuLC9U
mVmQ8nDAdEG6GPpNtFvXeoi6fTQ6zJkb/Y5kGq6qEsq/TuAiXg8/Jld5BENkZUcjJpPI3PaEHO6Y
HROfmd2KVvPITnxAwf1aiehoGv1N2xm3TVnfdTwwC0BbROIImlp9af3WjhsfpDkxesI8KJStzFTn
GI0No19TVcObLApJx0Ds2ir8jpgWu7i53slITzeMOt7hmGIGbXlcZMf1MJSSCAPetWlDY0cwYc2W
dkiJ7wj00DwAQ9b2rDB2aSHeFtBprrM60YMpuMONGO+ZYqgeuhNY4pPxAPNUB2DPXM7W4/paNfxd
Vl2F38Hdv0cokn1Ny7ixm9Q8mWyMd9jGkIQiGbSiJtjGTXTJZ+UzctjkmCMPl1J4uF5+zJFDXnON
DTYiZBeZE3kYBMYavh43rYv2lC1xjVCqJOe+EawHag/bBRfHFM2vGaG17IuG/JUHLd9kSvWSpSMI
Aut70QvEaZp6o4jsk+qsIoLJ1F7R/9znouO7yqCgs2i0lAfGX/dyaHmUNFL21Ha81pF67QMgRRwG
LetNPkR92zOY3eEW0vdChIhKSaN5cLJwOsTJZ18yy87llvlncVkyqp4GrmxvtPM7KZP5RQ6ptmmq
yrnNMxaIOXzUK+/UHRyEH6Oa+KUB0wnRkTgMczr5lmnjDGbLRgAPcOQzw4Fx0yPL9Bm7kQvZpqRm
G/ZDp0hE9GY6z08yruxvYEQRIpdjeg5gSDBx4YKvZ9gYFslEXjQUHOZl3XvqOOkb02a8Sj21YubI
RS8t61awb/CDNKTECKPDUGrVuVzXkXRKvd+V6RvI/SvE2vgtaKKzzU3fVQNTrooq3Iqy+pSrbbXl
RoYpQtwlBlE9csuxNz7Yn2v7fLQU4HyasiK+OHrxH3Mchkje7GSsTyF9g6IZ3PtsXPKT5pDLCgGe
yF27zOmgzP4IKbJ5mKKlvR3QcW+EYeePDJdTFmI1LrEw5+NAXOscuC3rk8Akvo1R8EGFVRxfB4/f
+07qvMuKmWwXkqfUcqbvFhgsLsh6DFst5G4ElCVr+7I/VllMjqixBhKPzo+Z94N05TC5Fow/Cacn
E3uyO9btInqLZKoz4gvVg0R6cMwhBzDztkkyp7ZWn4woRPlsFDi6Faf5rgVDvU3b+YTMknyLIlWd
p6bnHh4cBTG46Oyjvqq+S5kDHJbLvLHzAcED39UzWlDUUmNt2rcYfjF5j6pNtkYLAMbCgTNUaqDs
JaMtdpvzyzhPqhfaFVB00En9LexkPNzp9MZKPitYxsik2xQARC/mbAW3TZoilMnseTdzUvodlMZL
2reOB1UAL1W76O+EG2nb3urGo0pENWeNwUmMXkq40BTRAKRIuQaLIe1SDNu+aOtj6zjKEYdSf9La
5clWU/EyDprqmm0/Pi+U28/THKruuPQNkxwz36myyPc2kWVuGcXZVUwmzLY5rMUpqHtkgkUx+Q0R
DBewpthb+kS9rR2NNSosz98GvSNyjCD2S6MDAFeL6+S8oCFDFNvlz7ZdlgSt5oGf2rXCTR5oe01h
A4S97bsDA2E3ziFqv2Bm316FUbWzxaSfIYgHIOxU4y6OzbfaUcwn7NusdpcCnBrvGRilisaGePpz
EObTLgAJx6ZAMS8plKakQXbLjsc8gJXNeVrzty7n+QoaJshN0h7xtGXosSjl50bIk7a+kbhe1i1n
et/rggygOoXzaMR3etj+VkwdpZ2eF2f2u9OF7ny6YxXn+MhMXgezDXbQCdCUDWnnFdq4cByF48kW
3NsJspTBz1Pk66ueAJ/xvNxkM1sSdoFi27K/2HGDLJEzuSQdGDej2gSvEnz8fjA7C8FFYG4dzCYb
Mdr23qYxdFe/12Zk1I6mpDsi7WM4P1jdEdOreQiG1LrXQ2feF2oZ7BwlTRWX4E7zVaud+b6EEHOl
UDO/6bLpbibRE3hvLPp4W3OmcxJF5GewkGfNORxCvar9Ogiggljfo3ofxtUdksnv4eh4ObY+2KEl
qh9rr3cFYexTc8zxppKaVuV7tIH11rFrh7JzTJSzU5vKfaaVsB9xTD9D3MAvXYfFd57IiUFCo+xz
8OhnpY89Q0mWawJ785UPHucwvKFPIzBA6SiNuZOpkz2yaORgxW6wqcXySBQX7UIWTM9RrjqvrIbo
W0atfpuGuDiwe03eG6OXlFIQzl3M7RN2QRuZ+AyQKi1Zxw59nf0AecaDQMA6AtZwVNdorX4GqKHg
lIPQA2E1est1FB+GFXanDsg+mHuCuNRd17QIaIzJUK4TRS193dCErwZRFCn1f9a/hVONQDyCBHWF
Nl/epfyMu6ykbHSJEiFkSDdGG+BLrd5WlH6HWAcXvJkl9Gma80i9aKgoXqw4yW+mTJuoHlRDcTYs
zBGHFmMwPvQsMhckhQiHfcIHbshwzJ6VSjUOuaos17zFswpSI6sOjS5Lx8MzGTxGo07pMtalfWcs
qfkZ9BHUD0piLjFZwktoU4sQLzOxT7aBkbjUerh4dR1Jj0ZUgx9oYzmYAmWbkgmy51yqfJNFvTer
KHwiraRlQoBJ0EnZHSOCutgA2nObnqwU3TyyD9P5hjL9LkdX8FQS6UtSZ92eyBVjZENrhQSpdmyG
ZDjaWTWxvY7rma5aZS2x0wL5gSL2MGCgckWPEitTCohjDAKOEeqi1WtdXcIqmQ5mPxynhIYpUU5o
bx8JznXxFswY7+ttRzvSh21w36Nf2BvUXvBCyhX+29C547+dnKbxZrnsGuNS5WRAxRk3ZKDd81Mc
NLN7NSx7E8+Gn/Qy8nqrPkhMVYDEeQxea9T3ia3ucohiPSBHGRPvMd6ElK7XWdqtR2DkxkzQycTA
G1Ou9RIzk0tEOFfMGBeaJ8BK+ajGXTE9p5l1X83QlfNxG8/y0RA5aNlgcMdpP2afacuFNhAgY8XW
1WR180hnOOwiE6CLXkCaESSaDxKJOx5dHA3qUC8nQg+so9On8LPw0kgRoj6PPnXY7mfwe3sTu5z7
U4k0ayhfYyN7ZnpBQAiDxU0SQLt35Lwzp7jYsZc6FULSK0bmSermd5JcqOkGdq+FAb8rXgl/a+tp
cCfcpxG51EikPmeN4tsu4/zKDezb1Ty5alLPexuhomJWzDvYHNuRoW0pom7z9cAz0ei5gZPMnixU
wgMs6jxhyg/2FYgACOWIWzTs6NYkW9apyTJsdbU7VQGGKBrt0AQMSDwYIxTAJS6ToB/aZGOzVy8A
h714xdcaqX7CTn9LdEn/QJIHVK5a+ygbAwwIzyTefBgwJpnZ4Ux/gqLLACkRZ0Xixvpn298r2rw1
SIWlhkE0akn0H3rpM4F/MMzSl5jUtdY8TU74bst9jbd9qQfEjc7jAiqjH+RJHUH39ZqH9WMD2uGE
hjbxzEg+BRVsNUVlLdfElB3Kra7p4GanD3KqLmHCT91pE+2A5RvzRDwInP5k3k4Zlqgov0mCcxNF
K6IhQJTQXKlWb2DZwSPIrASlhXyrY3PEpLKe6+F1KHAkIwBGFhyQZzWXmCkkSovR7FzNWLysViAL
gVtIG9WB58AwpWxq48DN/5wEFeLUSgLgaM+JqK7T4oWAwCBZbugTvVKYJRFlpYMJlLrRnBbG3IbO
E5n74WAfGdcYG6OxOYIaMoOVIt0TMnG0ACIxPAxMKqbS1bH4dOaAkqfcj3YBupIEW/2O6SOl/zjB
8+JGCcYIPS0spYKPhjlYd8zgWLZWW61sKPThYzHtmxm0QCWYYk226TIAvBtltm1JRvNYtbjd4GCi
YtbGsOxAkkfIxP1KDMbOqhUEnh/jKGn2moAL3flhl9lOTzABAempGqBXobF0F1Fo4r7B1cCKlXBN
BD2pOyUyfHbYYHolsq19FfQFz7OBkqqcPzKt59UBjwSE5GLlHHro6knGGbwm9IOFMVtfHKN61dQZ
b00DLBYluuPcEl2ELNyBJWNUSNMhjmVeo9Yb3YB5Sz6P9Eqcl5vRCFhGHh30P2P9UqmfMlY/KNBH
RKqQNZUWSmOhBwdgUKcyA+JX1f1yAkLg2YG4y7v6kpiMXTnovxViuqULOeTj+NJOzVnML47WXova
4b5cStsfW8qCFjofYuldRKtiVfxS0LigsG6OcY/XOZwITtYusVKx15hcALInASMDhqKHPd7VROeZ
OYF8xUGJ5b5olvDU8OcmC+xiOG9hXCnNGaRlRAlkHCVs2iB7YuoA3empHgGEcp7Yy4Oq9cz5u23s
7AamolVnU4BadIyMqAkoC3J5YaGyifpTUr9wECF3pj8cWGpEIBmaa0w9OhnjGsWHRU+/s8wn2beu
qr2Z87e0fWLZQqtHM8ht0Oq8WMt0Wo0SdrVt5WuLWqqrVBBMHasO7oiuuOkUJm49Hr6CE41u8gWk
kIp6iOAudJ4k9DjTY2vM2KfDMvU1djVupsnHIXKMLQk/V8Pu5wvZn3QhWgC8tPs0JvuYp6VvaP1t
RoO3dWJopCi2zyHVi6dEUj2VwfhYVe1NnSiHZrUpMYPml4W0kZYR1m9kl8vZCBpv0UPdw0++jwRN
qMYaX8zynhQty7eUGSKL1dHdzVZ40lQ0tCYWFqZl/U/G36MYjXAvsSecGWYZGVGBAB8I1XEDmzrG
iPqzxaG4SXBY8ffM8jZIumk3tg62DtLkLA5e9hmvQRiirM6X9n4UT7ZS3OBL3mTkLSC10q1bTL/W
AYc3A9z+ATfuqbNoamrSH2209N4ShK9dZ8xnezS3VNZs64bXqgJpStzDFljYWdPuFtwIjbZL43Te
Yx0Fi6ero69O9mOE0ZPcihM019uqeh6bgfl2/pgqBG0NoMQ76HfYnI8I1rYgV2Lgez9HptocHoFW
j3vY58GWQXiyLxYUTRvMkTc4ma1D2oHTFyaj3MqLRHStGOMyZEF96RTOfb6A7UXrM/G1FGIwrzdC
r/ZAjpgoOeMqRIWmLlK2HG1LnTU7SXYJg1MCJG6fIYGlCwnqvQOu5l517NckDuNDizrDgxDr3BZ2
EBxjO3UjPgXXtCv74tT5AcLzbRRtaz1nV6qiT+bLNqaWiZ1YstoztfFawND3G0XJrlMQiV1lRydD
pr4eQZcIcbUPIcJbONAYgYCVYYQ8IKHzKwOFe2W0z0yyH7tuBklMNNSzQkkI7woR5OQM07aWVEtj
5wsqDdkDz6SKxgZXIBlfbYC0c9cpcT7y0dgh0j2Plox3GCtf5ky5YbbwlJrpXjGnPYK4+yVBFtKJ
nhEW9iNtMI9LJO916jw0gl6Q9TouAR21bt09kaJzV2rSdvWlM5gGxx0OvHq8qEi1fdMYB18bpt8i
aurNkshmT3LdN6R6lIwmlxdsqzVmLP5I5Ie91Pc2MUXMIHjDxHxBAfIkaR3hS6W7GNcB14Ghwnwt
D3VWmwfEwo6b8PG4TVU/BONqqLTlkh3bLs13cEq/Z5LdHvb3QuVaDMXDIqNDsbCXL/MQ6tLMA5iU
wHfgVUN89ESYnhVbJ/ayGFkq5EoBTntIjszcgu2Ip3I31BgKQVKhATL0Xbks0EEb/sxckoDaj4e4
JBRtyRbxFOYSlcxo3QxCUOrg10Eqm56HCPt+WwDZH1i+ujG2gbmp77l2YTVU5FI4fW3tsL19Vj0z
C/KsS8ygurpdWkCQTarWwJzN5ibN9Ns4GZEy4pvcNJ3MD11T5cdwpflEAF7WJAsQdK1u7y21ew+i
pdoywdC8sQkiT2nzLYbUB97Hu4bwRTCRdECwCOHpLx3L3oXRWCDS6dXKqCebcR5p3Zr6NJIK9oPc
3PIALKEhrDuk0h/AybD81raxGiuemQrTj5c+3jZWNB7qCU67YiEmdvA8k0/frLVeom60BI2wQkSV
p8M+cIsS+YOImcaCIan9JhQ/MLW/KECYiLNLduqACEHTx8y18CR7naxeQ3ZIdxr9B8501blCQyt8
5kiARdACeyOekIu+GCwwSiD+YKYQvjnJw9w3j7MdvGUIC7dIeZ0zdSLKvI5deNwQso4glG5FWJeS
jjiWTXNSQqU5qLqVPJXLIM9tX5mHpmfArVoQ5FNY2Nq6XF6q7BZvDfwfpyt/dLbR7yetEWetDp1v
89gqLyWGxNdYFMvOKPuZQWjIOiCv31WlsOh9CMq0ohW5elWIpGBKyzcgcWI/TLWOX8hmhYH5gni6
mkxPYvzSSvfg6he+jRjSZS5NJRSnDpoF6oec4pxUhoRjBBg5MgJttK5hbGgeAbZPFvJEeFNYlGwj
QG07yWUfFs78CGIh3ss0b580pb3k+Hjf2ao0+yksIF010yW3+AxL+OMD4NeDTaiEC+Tp0hdIWwIb
LaFe5VumUj6LOd3PuyI/RN2seo0+xgdMl9sywOLLGOxSBllzO479R2C28KJRRuKBXbQWixWVRF+R
1u5UzdERxFWLj45xQqSoW6UlUWZNDGpG3p7IWCZt0/fAQ9jJPrSi7XfQeAiLq2L9XzLu/7+WW5Ga
85+HS/2P4geIw4/fy6z48/8islK/IhrVpeMIA3KNRPn2byKrr4aGJdshtwj1hC41pINF2fxUUmlf
mZ/ZKlNth7GarvHXtf8QWWlfGaWJ9S9CGStVzfw7wVLOKqT9d/kiukVLQ7Fl6KisEI4D1OT//13q
nOYUSmc0qGeCoBTf4iFhGDNBOp4tZIzUf3jImqw8BJ0tnwY76/ZBXytPQV2da10g0sgUH7ga2J3y
kOTzcGsbnHPGMMXPUwOvPTZXTv5Syy25nowlpuE73N33JcwGb1Dm+6DKhp2t52A5eriui1amh8zi
8BAk4RDgbjTvjRq/s8l7q9D7e+i1TvMUPAkLfVeBmBoiaHNSJVYrvDxPlUU+7jImnwFFc10ubEG5
gkU25i/1PPB6siI5alrZ7VB6zb6aq8CRaDQ2nTp13w1FXPlWcnwYhctyrvEdWGGbwuBea6pZuw3Z
dG5zwr03BfwWN3WgaM2jNWAyKC0vHZnLNWi15rDHoinJTO5GOqWq1H+UBijCeCVwpQy9mdQMj0lW
XfWw+gGj4MUYAoxXbWz+pkzqkXs0egzSxmDWP+7JJM72RKFCzs2r5cjBWfw33sfH/4M0uD8kyO0+
y1WB2P4aLPd/YWTcmv72n7/U2xhY9p/1k+sX/VtkHL5JmzfYtlSHLC+UkONn2/3zP2niK881mnGN
qDaJQJu37h9vti2+0v4i3rSkUHHho5H81zfbdL6i6eY8sITOS8nC/++82b8kjZEwpkmTI2fNn+O7
s9bv7vdvdk+E10pTwFAD1PE5RhYD7b01GIAlo8pLirl8eUKFh4dXLD3Y3hLWL2mXiygBi/Bz/z3Z
789vyCLFDsEvH5Wu6etR9LujZgwRoXYWkH61HtB9L4gbr2GodxNykXr8QEeGADjpEJ66QSV5/S1T
h9opgvSDPa42/De+H45my3YQjvM/8pfgs6qdQOKZKM6FYnbfVIXdjoc2EogTIaQi2fZZvbwDXZY1
fY9Cl1jwct7ntWFVXliCQPkLVf/6C/ndUSyILzC4BJhFaupqe1iD2n73+YhGIWMLY6PHyFWdPY6v
/03dmS25rWRZ9otQhsEBB15JcA7GPL/AQgoJ8+iO8etrQbetO+9tsyzLx3pMy0wpFCRB93P2XgvQ
sO0Ri9l4vUcMqSBzV++93PeBlOa1tetAQ+jDv7zJ7//6+/5Vpbf+LX//Kcj28sVjybVF4st/fCGo
zlaOTxI01Hpo34Q9Bat3p/Npq2EkDyjdjfETy64k3RfVKPPjf/rXC1O6oJsdj8+Ht348/vWXwFKL
ARY7obBSU8zShZqe2Aq/SxlF9559pWYBXciAozQwnwc19D9UaP6RmSdzzMaZj7Vw1vjzmmj7+w8w
Bgu1AVMuu5xf0pefSbi/LTsxkHOdHqErD/6yrVJ2gFvpuZjMol42z8Oyaq58J1AfQ2qK/j99r/JT
YcaF6OHw2/F5Wf7+U62RNTwYE3z1JLffc7OGFEHi1nM49ppOFcasdX9Qp0ZpQ8Oe90dvF8VVWYFS
kF96uDH//mWyeZr8441CxcNf37BYMDjYcED/+4+0dJ4ntWK+2lUGfYYU9iZ7Ydcc/4QH/eGB5wCN
udF34ofJnMunEsAeVUHiIM6WIln8wxlJDW0KPhbM1JsBLEfLstJi05qqTxCZqF7Wi6D1xNNJaBh+
dryc4zmj7Ob12nr11RxHIdcfmNsjTc4ReYc0Bk6xK9GjZHbebgtKTh/TWOa/zcGCbjC2fqlOCQ9f
yqVu4xPImYXQHEYgw4Bo8hqRsZ4bizevhPkfZgEDqu26Qhquc6+9mKVb63IJn0SBQGVcGBJXUdY0
5GtGsMU6ThmIIs4wkQtw2+CWkPbyiXWA729FMbuwTRcdMLEhZczlLSKNvB20jqCRuhGdmSh4WCQY
PRZICdQVs+4b480ybEaNNnm43yZIVC8UkNYYwMQ+PzrkYx3v8yGe74smqlnGOXUb4p/o1x/fVjoE
0QhTtUrpIq5eWWIuKYAKgm0wApJ9r226aqpIiQQReSZ7Pq40qK2Kxw7QJGvClJjwRB7Y6IfgACqZ
NcPa8GAJkjPevcAjIXM3Jl5NCgv28rxxHIa3U2vn7iGhSmrvbczbHHD6gZEyFFhfbSMbB+cWW2gu
4KBb4jnlHpQCIEr0FE6l4dewy6LACnEt9NzWOzu9R9/Ijq31JvHLNQGe4LHQYFkcj6H6VP7kBkMz
vNUy+wYJcK4wTxn3C4inXUPTYYCh2WoSV6KhIhlMUAxOMdVfmxcEXsE9kXEzDbNoiaA6NBpWwpzZ
xIbwQ0/k4ZWLtFB0vGHqQY+nvm+s+SZOl58Lf/gHK6quBYgVK+SOFpe3qCYrzrDlMbInkNTAdGKE
6vZk66dCmMVeVx7hJbWrF4PIoA2fkd59TJkO+NiGkYNnPiYGOCGKp7J3v+iN8rHXPhgv14x/5aAE
GMI7qUk1ebqb/BX6Y425TxHYYom2iR1nkGEW24ysahgWJAGPwwJqgsLkcxOMyM0BD0W7VFQRSPHm
2c4nxTi6bdtpnywZ1Bq/cPajnhznlMz1QHSIb9JjDQCL76HMAQTW8N0jKJ3dCZk355g87JXHJVNu
MykPhju8FEm5wgjZ+q7gTl7+YLAIMGOJIWkALi4e88dAKOsNKOHinl1DTPlhIvIxbpvCPvIxOJgj
KIihAkIaCNwDvfkKtPA60/H44ilXPoytob7MVNKqtKuyfFQ4T1gLofB+HCbhsBqMQV+Y2nhvCnM+
wp0EyluOy9nokhQukHNllBBqkObluvBbqHmVwDbygudCleLn8mKMWBMrrINb1OvDFeAe20fdq82Y
xifZzu9RoI16n9uLGTG5Ta6ggD7QLFS71h73oITW7Hd5ZOFLqGbUxxLsGZGRy5Ayt4tQ5/TsJatk
RKWCDOcUgcThAT8pJjKJf0kRXcENdk3YEeYgwYpRihzTsjSuuQ9wcbt4WfoCMZSFvJLdtFuMtnyq
82nt5OuN0VQGar5yuEXxZ1o7L1cPDKgVcQo7uqmFHD4hhTlfMra9l6Evp1PRevdBL05BIU8p23Ge
Djewg3iwiWd0mVDfVDm/tQU5/nh9ViSF9cU30yEBhclKMsm3o5nuofplYZx4R7ec5m3Dtmcp5a0y
IO8Z9sEckgYTU7bcBi7F8Z3ZCcE/VxBknF4Gh0xOM0U+6Q6mEPcy6H3eolhLjYAV/MzukjTAGX9X
dJwjyz8z/tiQlCZfZs0nH5FtMpqwWlPXyXYzChf7RtWBG71BOHLvifGRbfAoLtjsNMu5eDCH+q0G
J/nkNUW3PFtNI28ntnU/ndH4wj0Y37UtDwNKa3Z61X4+9t+FEVnVxbecILklM1TY74XjjDIkZsZ3
IGFN8juZYRsM1JOmIEvO2mOfJspByuFNNrF3infpAbpy/ovfc39j8SZodkDsptvWAu+x78g8suaF
gvMWyHpVvfILpyI9qmS3DJZk8ZIvfAEOyUvsBcllIPbShw3GExhb3sj9NoGBsHdzOkhsmseFdSrd
qMRKTSoSXln+LqPeK8PMdOA9NogdCMSh8jCrMdvxbx59ttixu8tKHymRMeno7MFrCMLGS/3H1h+q
RxfHKfoJEhE+C8XSDWfR17+9XrLGMZZkfjF0P6B/TobRP3i8/e4TnU7e3ikaIkRlNzS3VpdQoXdA
kOzGtiC6NCgmiGK2mvg8ZGvByF/6d+J1oIiW1tSIj+SYXdI+ouQTK+1Sa/Zjj7tErNQFu4uL43eO
WWJoDA+PXeUuS9gynbnSIUjYKyV+HiocL2xXNAWr42jaQ8tuuaaiayjgFhzyS4JyYFLZ7t7WjhW9
L5GP4mtqh9ij6swJL3S1Sx4sgUt6qzLw7cQz4FPU+IC+Mzb0mm10/wYMqthIRB4PnZjROS0pa+eM
xeZFW/BcuM13hYXhZEhDQkkhCXEaKIw+SIjq1CAIg6HFRG+fjMa9ooitgFWQRj00CBR3bedlRF3t
hf0TIU/TWWCyG/1SEbZ2+QocjwubCZBcOgpYv5WFhyFnsvOtzdLIdcSJh/fMOx86h6ms+gQR8D6W
65eyZ9sHcKIy2NMuyY8Ni8Kbwph6a5sZaTNIpo5DMz2QWm32iVy/n4yGSemQpcZ+WmnnQBwY1H5S
DULOqZLyhcGlfUnw1qDG6ptNakS7GuJ1JhQLSYMsVCGfqyFGPgFjZZohcZR4FzwCAFbN9rBsdgU8
yX5ydxirkBMvy6O3IH1Nk8HE6jU5hF97+zEnrht2Pj7fJfvyYAd2IcAmo7jwAbNvbScz3zwgV+Tn
OYaWp6KBQXKiNWfuBuo6yRkKrCzGjZ1nPHiMdpEL+NY+UJxQR3j5aXyFAVvXGKuFO96blVkG34Fb
5QGrcCuZgt8WBzb0v4VlDm/kMuMEO9IStfsJNKDr7OmBI0nq1OrW6hfD63bO7BNUxFpiIuDiHz23
7+Zfaq5kXD1dhjKGHtmVaNvxAGk256Pxx+y1/LF8UUKc9SMNfeoR7R8TmEwpg2MFQxCWG0nxCJ3p
na83Ba4uEK9BlsRv9QQpwddecUP63dz3AKHBUeXZc6Mkp+pIRzyhUspjaYS3uSEs2xZee8dCkkHV
CAusDFpMHHb5PcFfhi/lcXsXfnXyBhnA4LGDa6AbsZGwtzdFNMIlndo4LOqZ9z0+210GPvisUT/+
mvs64Z9FecQQop/4yE76TSQexWnl109BM8HDoI9C/Q+FGxOKzQxZk89nrI6jbY/xxhpl/GSOk/1K
WDI49nBHaSAi9+XOWFwG4It3+C0rUjakUtxqSp9YhVmHsYqH/WKadAUXNqpJ4z64nCqIOrn5e4DB
+K7vPeh+KdKMkDDz9OC5sDaIkr3qSqVbjppMEpXXHE1+5NBSZn2SlaMvdM1U2NsuDLRxoH5ZOUe0
POmBR5Tx0Ula7ZrqcvlHomemXEoAN+bceqBTJ288XS+TJmlWmKy4odWlFHlK/aNffX2KIQks4Wpn
zY2/T+wAPCZs6G0z51/wW1+aLBMXvrNu22jmjOfh/4OSDqnTr2hRri+I19TykIlF9ARP0reoje4t
BHG7KcgAn9TJo+ORAZxt95nvI7D+th0/NFMDSUKyoq0cob4KkywuWZb2EJBQ/aaLQPojIdDv91i6
kiUyeQwAIp7G5ixW4WGxqg/5g4D/KL/7BfECjFrS49RMh+nQB/19TgceiVDifREgjLc9Po07NurF
D85dv/sM4pEgImr6y8WZAj+cikFdEtWf3CKVh1SI+iOukxfXQpaW9tm1iDEmWVqJJ7aGuDvqOd7N
XMXWhN5IkoIK0iXhlnwjFvI5ZOTmq5n16LXt/rIsw7i3A+6cgnxESn5pGJzlhqjXDysjHmNyd0zN
8hlk+nPnt/V94Nf6OQHSuh0J2J4ry/myyWX0U7q6R1J0ls207zDi3fAsLI6ccyIoB/1yUItxmh3z
lftiQteMF6jno1Syb+OVCd1UUHGIbdbpzksC38+166sXBSnwL3EMgtgOIzJcN60lPlrq+ls/6+Jr
FSdFiIWOk1ej3vj86J0nTHgJEccvs6Ns5VQswQYV4QupoRBj1tp0TvPWAg4tqBoFrQ3zbRT2Zon5
bWYpNyWMueykdPEQK7bU00rTcRpx8YzguUZ/BINfFPugMaN7z+IY7I3Tqayi9skuolc7UOXRxabL
5m/CoNp39WZGWLXz+5kwDYzR/aA5rAROWe+GLtd3lVlf3VJDPV1EvJemaC9L99vhX1+P8tMzrG9Q
zM89tpqNFv65qA2CT0NmbQ3OW9tpWCJW5PPwmcgx3bmW+IYkua2C6HbduJ0Cn3hX54tqm09tSNWR
A2t1XgjyQiJ4iIb66FSszAv3lPrtxXV7u9/HncPF0+mbS47rMUSSehRVTzqvVdC8emPgVTO66j4Y
KWdGaeW9dDUGqqqwu8MQtRe09e1O8V3q7uuSQGbc0gC4LkNBlpN2mBsruTEi8jqyLaPfwKDKI3Qx
krewyusWKbPolAYn2qL0TJcH5nbVqVAUxiztbjU8nXsbrGG/RhkQl/ChgN6EBm+jU1biyAyu5lzf
Lf10J2P9QF+S7JafdudpdQSneeKcgTxBqUh4P9qt+agCnMJevXwutfc6IhuOZfU8Ix/2TCKbUQUU
vbP0kZosHSWgmnfkKCFaWL/tZb7Pm3mnDH3K6paaApZjqpYba1IEZMsbWzocNMw0efBta6uG9px7
k7sVrv1QdK9dXNzqifxu8TLX0xUE3G7U+J/FL+xPX4Zdc+dTnK2Na8s9hO38HemGUzchPjJIbBJL
yZS1I6xYbmtUzvWYHqLKTLlL6G8CFx9lDjrG97lCcsEd3HG3OBdC3tehYYbEg8p4bJkK2qSmVo10
nK5K6WBZ9dIoRFzjmeEJ+6AGoFG1JUqDjtrKSqLRQHP8bF/8UVY3vqvESYnEsY+MadPpyC9GNwfM
YytGcGTWWe0jdOhEaiZaq95z28wembblL2O2cpgQYJWbm+Da/tFqN385tmvqKDZOyz/2bbivRvtO
JrZt3uQfO3dMS8Z+j/5Yu4ldRHwrGm7OO3YY7VUZZk/gVa1V+R3/sX+jd0v0SeNZ5a8zpF01XCJi
I/2VRlz5tOw/RdwCW2/Vq3B7VLckczhDT8v4gloXzr+D4iyqYmcth/M7gJKEHpR5NWdHThTh5GUT
pHR5Ns2xOTAk6UnpDv2udHX0m4mrgu5G2lOojFiqSnoOFGWHdBA0wwx6ngNzxGw7BQLXFsEVqOF4
xyfbPuaTV9w1zD03A4pjMzGrL/h51XMwpTGGxQyfEQMxbASx8SIMX3zaHH0y88eSJhOP9uSpGyma
xe1EOiNv+dj5qf706PdkTS+KLd95n1ajzp0KnL1veQ+iWnN1YxpsbZmRt4zCldKoUwpkBKS+Gqwi
EMgwOFP05J2TW/ewb1qSALr5HTT5deRo+Mgal8iQFsp+7jyKSlWw7Ks6BSyOAYAc9tIea+kga4bl
mmb0OzNI8ueYXhv9OJEfU5+wsQd7rG0Nxs22X7pE1SA1bDFInAk1GGdLzhyxQMnzJmO1wJU58+7T
xVgg13UL1ASTq3Br9MEl8/x3EDT4R/qOb5ARcoH1ofMlDzboqsBDApy8pB6W59Kp7pXbNCf+QLZA
2WwjB1b9BaWxJDzt31PsTJ+8it7aZJRvcc9ZB8E8oIacgWlfAKuo9H1DJQKVX9/e5E2Jras68lgP
7glz8jqg9FtzwQY1r0ItYcAlkWGk0Z5ij3Qbuuhon1RJum0jO31vl8482r5+Fh12kS6B14Dier5a
o3PkqgsWBB3oxpJmFzLjkfcS2SCpBu302yIIutvZSIyvBDfmrgNCHWKshNNUY90uBOKFbZ651iFX
DFKjgC/5AGPGpp3TN7qG7KgrV+KHkT24am1/1pLgrXC5LVNbPS3SfSyoZHBxc9GZl7Z8djidYIY1
uMJrUb0UfpAc+WjxTF6GRyMZePqla8M8oe1raj+0DXbtjHTnS8ORKwzAhgDdJr6W0+0j2KHcvesu
PmXeD4co1A1kw/rIwJMiyWrajBjj3rnRlJ+9bKgPasaGBB1t2nTu0t5GzCQPeVwYN7wPacaNhXC3
rR3DUZhpFAaEuFXgCU48S/GVKvtBB92+ZEUYqmxkeW+OpX/s4Vgc7Ul8ulw5R9Mhxw+w5VIERfYG
xYm76JDeRlUzno3MYPgpqTHnDQEwszQ+8OrApDOtj0Imd+Q4dwS67xLGcVuiP+PB9cQFmh9j/ljU
h8bGKTLazi0UwGoLw4oXFXHJRlec6+esTkJ2AdA1kAaG01x8yLF0z5Ct3A292gIsPyMcGtkULe1j
CpNzm3l80rMhio9uoG4Xs/rVYj7ZS75pGfSDYQUBfZvm5Q8/E8kJRNy49oNuPOEK/hNFsQJKyIbZ
UH5ZB/TbufG+3JnOAZeMS5Wmt3OdHVvQjjtbxQGr/cDJGZCQswE5tV9YhDCehGTrV1dUat2ebsSw
r0q6tkXNlXZeAlIJJHe64NUB6g6vrYvSC9ZwuMgDkqY2oSU3sYAh4y6++MppX6JgeJsn1rS+iWCc
o859wNlslQ0hoxQGoTV0KnS+iN/B7fN+DitD1eyj4ofZ0XPoAzTynu0Pu24m2sSlYF3FRBbMlna/
RHl2EOCEjx4D1WvZL8FOeXwpz4V3IYwkDkU1nLS3Cj7TAkftOCfHYQTYD2LzRdgtzUj5bNeCOhQJ
c7gty8M8dOjCKufAB5YDkLLAF3hjey49eUTy5b43uZHdw9fRGLGKAwHvz7qGUVE2+bdXuRtRz/Nh
Ela5NwABXcVEZn4I6mjnNsmBWZp526JBIjmtCEZ5tXy31gAGa3G59SCo7RpHbmfVyIO3GMErDI4o
BDE67ZxKmKTLowszhbvJWKytrQdvWw445gKf/nMJvTCxDDDaVrEby545RxS99qUa0R1GZkwn0L1T
jJZ2bZ+OBws46QsRt+zc4kmiqR/H3T7nE7dv3WI8oOnUW9cHAlEZMy9D1Dm7OnH0A/AwYsjB8Ksb
pLWt1gpYj4R40zacjzLKp89Z1WsOEzZsay8LbYKrGymyUHYOTnJdmZeyS19qvz0PxnBPafemqUcq
UI5v3BIK+NUSobk0Qr7YCbb4sjvzGuCzaTRZ+Vw+qUL/diziblxRuaz0GHobl50aaPk4lOnYb/Jp
+TSYApIqjmGBsvfeRK47bWrCN1coQYoScFSeR8+tTv7Qy1v6YNu8TR/nKVE7cLQwhOSQHiOv5XDJ
5ohEaxgzO2MHNaGWUMFZ2qyRgxhmr9T8Fkan593TajWH0Bx5mDlZE/OudV6MWDv3HIPFq6D1y0Uz
z86ckcfQ4VRz6TKjAyoBTmnnDtzaWfG0F3tCjpzxv+YIktxQjkdqMPfFS5b2wNRjDrA+T8rGHx+t
CXQ4Q80ObysdCUC8HUK31Na7nkDfkVHRmZsJZYZpYIjJC7rzHJNArQ2CsEfcxJ7C927thqvS6EQk
AU1zi2iMkB2KLkSinJaCzswvRa/lye34YjQ5lISBm9EOq4ujJZjGMZR5AiQb/xq6ASgsNHqKfahb
WaVW3z6ErAtx5ReyjFiUwQtuhmJtza9hCVMx7rOM+jZnlhxyImOAVpjFHR+b+BGzEowQUx5n/srz
aOQHM1fxvSdqylvN2jfivbKVA3CN0DSmq1Wb7XlilMpZzH3ol74IoZ08VI3JUYaDJ5UZFKToZWud
fWlrvrPkxOYC3xlYIU7wXKVpP36z/ySbWxDPNmemc2NF+rJjP3FwneCn1Paw7ftib8Z898o5l1s7
C0hPxoE+yc7PdpkHS1DWFRuUXC3dVxG7tF0dAqU+1Tqy+UcuODXRaZaqPKh+FrYxkLvCBQRtIb/O
QfXoR3ylV2PxUFEYv6TcpzFeG/ap62IwElYcMtt/H6putaDGM2LrvKUj0HS3dTCrw9zTASgMIiKi
1fLKg4zPDr7bsM8ES0UJ9widJTdQclykAab+1ueWdCuz+Cj5qQkVZ/QCsEmGwvF/R3YjtwNsUxC0
QcJpGy2SUeiRhlzanpbITULH8K2fGbkKGv3QhPblEh0J3eZ3tUBh0xaOerZphm+AMLxwMnG24+A3
d8j9GGhpdpVgXYstUzv8gwF98Qhf8V3vjk3Ig59CEiK/GwN3xKnjKbShQ6aBmODZrMB2HdPBQABX
KQe5YlZaO0hA/c2wqJzmG+UfttJ1iiYGhjfLsmhM6zDwQFFRSnLHX/g7LZ4Odjrd5IrrMX0up38i
NtNzgIysLtjYRDusc2nOwtipWQf3YDTjal9mmq0WI7ThScsyfcoQ3hWcG6taYJTxSgYiRuE9Z1HC
7StzemVs4T3F5haVIvMu7EZxyo2S3dn6bV6/L22XrrKU4JMoT/sGVAckCX8Y2rbCMFy5YZXJcYqJ
Q8CV1nReObVP72omebPpLYJ5W4jcreJIYUbDVWO5JtPu9tIPGdB1xbdiXjHeYX4pvlvuFTS4xrZK
9qMP1f6iOgpLKF0cjt/pzDCLIVHEPtGBKvYgyY8gZCptl1YjLPF9W7kBQymVpgSYSTl9MM0ZmPtQ
H8hAMxrjpUSrRnuR5RbVn2ruXqfF47MCfT6JL+CNYUvB2ErqnZ2MFt4SOX0GJfoGLt5VM6w5K7Dr
qY08dE+7Zogv3jTnHw7HyvpYtq3/oyo8msHmEtdv/TAgmVAMj7+bvDd/gvC0IKRrT5CD5qsH6UUl
gYzNHRd96ADfNEiwpFZ52f6qrNR5YHFWfBZGwrtSyqK2gB4AWjg5RMFnQFut7YSc95qfse55cJVx
h/AS0D65x270IQlEAPwZJps1aUuTJ/tvSKKyOHutHsx9vGj/CPnuJJR127jlk1/P4pAnsjxNsVof
rUhY7oOMg2u4MED8wkYL5i2yesgXvCwuTauYYTAIJ2apl0Lmk0tHcV5QmeFSXUPShn9KWONJylZi
ehmTkRo7y4qIA2MSkeixdOSPW4iaA9ujpuf9wu+0xaIlNFZcUbHOVXSm+1NQFYO1WwriQ01CMmRt
SY4+s1o5s6NlIgFswSPlzQ6MbEUo8sl+MR2Lqb3VUZig4ZiO1QlIMEc3SUUAKgvQXvTZ5ZTjh1By
28nA+iSigKs2Irfug/YqyTTE2ah+xEXWL5idS5YZFrUtNH+tHzAimZXazvAGH6u04KoUpx79ebvw
KIctQKOzRyJlOT+s6XW3Q7AIBI82Y17Hzlq6CX0zUdwqoR9vnDKZi12S5N5jYAs+XuRr1S202Q7f
AYiTj5yK0lsiWYqbg+twAI5BY7OpcidOahQ1afIJHIosSoU+CzO28p3pgCwhSsWlPlxkkhTbsXOD
16ZtrY8q5Q6zQRbSIo9o8/p3QySdYq03Lh+uQ8iRz38J68V3eO7wP5bgJerueXVq6G0by7WdMlgF
4k8dre9YBnIo0co0fQPpYOk9lpg232e8I57BCAwXmRgdaa/RRaEtkrbuQk+2HvdvDGHBDTvvlEUM
ccLlmjVdaROFSQlWuKqznipuTLdoQOxok5U0k7eYjQNjl8Gg/La007LshHdO8VBntErcsf+zuzRS
ovpRogSdsxkuTAM+MGyYm6+sn4CqEIFw60fXZ+O4IwBN/ZlhrT0cpjzr6abEY5JxHdScgytDYXSy
zFqVWz/i/b6Zon78mcK8sXdNF8BOWyZCz5vIXlgnG3TImQzjwJ7CQFkkLDhRAptiXAUcpSgYlm3y
MYOOnzmV/czQxJCcSj3nrubXAj9W5JWmX28ZNHqngeUTbZwWjFurxHfFLeKcqagIkalSFOMHdLyt
bgrrnHO7kkhRRzZN/Gkq4wsFjOVmdJTnYOiY29d0GOCp6SUocDi0En23sqT9kXYRjIZJ/al+yKZ/
FCLLfqhWTm8tIwtM9ymFzV3sadLmuOqIpiPsQWuwAKj5qnNTQRyIdLbzzBqr9gL1xOUpBMmO32PB
hDQXrgdKycq8jyTmSLanL2TyIegC/j9+z74yAeHyzgDXZNHCbdzbZQnWTYA0PrsVlsSI/ioakXzn
9jzJiQ+1Xrm6srLPvGQLTJMEljvdpZT3IpDu5S5R4G03dN3o06i0yMmrl/wNRNlZ1amGSWadDtYD
5RlZniM60sXeSHSd7YK2FsNGSuLJp6VlKgdZM+X0ywDMpNGdB52xKQnHJewQEgHzzo9cxOng5etQ
ln35aUHIWIWkQBM2SRBz2wTzx9/ngvTutkupVktEkjOOgInmqbDxNQ/CqAjyHzhZI5a8GYI8IkIz
3EHiOO5ZEIYmdGdDy9sGGuPVkX/dnO+8RmbuMYea84C8zID7H3Bv2rEnleWR2pL5lHU+ahs/s5gJ
Zm1VOADXY3tuFCpv1l559CrmipyblmJK9pyRmoXFvTl8mH5ZJ3vPIj/Cb85yfo4UmJA4WI7Bi7/a
0yEhKKfZ//sEpPVPOC2/CktKnwqFabPTC/4RyRyBVUc1K/DdXNlA70sjoBjrFMLjQOpAVAmYVnCO
0HnNqy279bphSlSp/CqSl3//s/wzOcyPwk9B2lvA3yYf6v49iulCrC/YKIMUIyMRbE1H5yszvZX2
1qzaNWDYLfTjgXuinDKoDvIlZ8dw5P78GP9Rr+ea/uxqVf/W/8z//60k8L8Ntkwc/19ekf8Ptvy0
/Op+pF//2v/58//4P5hl57/Idtvg7KFdw9Nficl/9QQs/7987Fgkr/jvKPzY/7cmIAAwB6D3JO0C
zwwcyUv6/wpAtmMJEVj8HYEkCfEf1QQ8agV/S3zbPDclaWey+Qz7CIH9I3KNBC+lME7xDVHYcEbd
aKDprd2zIWGfgSrs3+yOLMucERpEkr365A0ABbq7g7ARQSxOxQ8KQcsWgo1/KpI5eSPatezdfhE3
S5aBgAAbzWiG3f8BuS9sRlcGrM1oLt+MtUp/j7EwHwyumqdg0catS/flEUFme8vNhm8gxhD3piU0
/OO+eWV9CpyP77zdiKkppJ1n7HINcqMLbOMl060IG23GJ66lwA45OitifVP7QNRfPImuWQ6OkWc/
aumjz0nS8eQ4S3WcyPQ9UM8EMKA99zjpxL5ZEmvZ1Wop966X5De1Gq+2a97HtDvjST4WFlK4xbae
IsZAWxKmzmbWE73HzIm+Ap98oUlGny/giILDTLmpsclQYE9hPr1baxcgbM9dKduDm+t9Bpd443jJ
2XaKOy9+Gef6cTUCHpOYvEkP0H4PxQVJthkDOai6Yb6pKj/mp+/1L39sxCFFiH20FtvZFGUDGWce
Z1bXifkkeoBJxiye66UaP/II7moZC+MwctgiaXKb2QJ3FYfPh6iE2rpwvX4ZK+q2kt7BESTz8AzS
hHO61zACsjnuQX0Y+S7PVf+qHRy1NA2LCYZvG9wFffKzb8sdO7IavDFnDfjUTAR9VoAV652fiKKS
A49I/eA4DQ+lIjYOcCeANjbizjV4itPPQrmk31eXABRHbrnkErYmF2rCH+Ek2nB0k/627afXmHEr
plRogXn/A1zho5uvq+o8v7KXac4+sKutLpdk74is3tXuctHDdGnxmxqlu+Wi/yOB140iNcbzUg4v
g43TBzBPn9ywAzO43rUErgBSdH1oVx7fm7lPZVf2r0DE84uFq+BCNJHlBzqaDQMQQr8zBEFzaIBb
Zx3S6Ips27dN7HzTB+ygHebvxEbPkRD81IozZouR7dCBUfM1NzA7oRZf98kOOWd+7YKx36aQ20JP
+QcfUyz3GMP/aY2G2JM4Y/mkEEaGg2X19/MIsMSLD7gpg7WtcUhNQGkuKpxtRnrZ6ticiWGPq4eW
LkGJaqEZ3dYT2dS0pZ0d/Oo662QggdvKTF8sFw3mRDV+E2vJXnaYml3nxnvOefEOPc6FMHdOPtzl
A8fxfYfXhjFxap3JsTKcM6AJd+wF6Zg6p7RxnFtVN7dq8MXDxNhjk8v2pzK6FzmM9Z3luw/gSdJt
oZscQSrgDc6jy05KRABNl98QjcgeO9Ia7KMc2Mckk2x6eRQPvcJbb3JkRAWDVz4I3RcVeu/SsWM5
cJ7mu841KPVG8R0al2nDYvWDaZx5GAprfO09R+whnvVPBHeIdxr8rhIjrJrqLOHn4lH5nZXpqRNJ
evXiSbzm1WIj3LjTKmhDf2ZmR6qAyc04/qzQzLDkZ6jgTmUb9txwL5wC2ODPxJuE8R60XPurLl/w
q9DwW7hZ6LQ+VDO0CDIsCoFaKm+IwTccdgiWMM75WSTZg1u5/X2qBIc0ccVndEpn/VpLrs4piNhQ
6uYpStJvsLZfsm9vXaaCtxKc2sYr1mRJHR2TIs3ObsMeP/5v8s4jSXIkzdIXKqRAFVCQrXHi5pxv
IM4CnEPBbtNn6YvNh5zq7szq6hyp2Y3MplKkJCI8wgxQ/cl739NOcyRxqH+ujTy/SM/CxgDSgqi9
2t0FY5Z+Wb3fXMVhTqk8ZvOvJinTTWFlxPhmUDbS2G33OiUyhbGNuQR7JXAVhG2cAItArEkAgydR
xvtUk7xlS0zazYRvOhoShRiOktL2sc4j2B0OcdbiAYCJu3XyEuMmpgzH6YsdMi1Qhrb0zhPzg7Pf
G9H9hBHlPS5tBUkrWhi8Tt7ctChv7DC9C2RdFVsw7Qhg7PmSEQ4T+NCmQRY40bdjpM5B9H7yGqp4
unabtvnx01z9jHxtp3T270SPncvzhvFTJYb3MVVpzQ4NlgUCVXeTIbpBvHH0uIq2PfaPY+OF2UPu
xt/AXWnhoWZtjE4Uz+Wy52ORlT23Uz7j3pqPEUPfFYKe4s5gpBKvp8WTsUpm59UY0foXPmmp1fg+
ucVTkNvlZkhmgxSBiDiDOv0aItLY2hhUak30MRq1jHzQyQUGVUVxW621Idvn2ItY5xcCGsYqZs22
G9MM2pkk3vAedgeg83Yg8439oGEfPWM03qy+KpBlcJpt0qpwH23T8FAGFZV+cw1DHnwCGm87/B5H
30/hk5SlsWltnDcrGbOyoFnqmysrwSKyFkEjn6qCS6qP8d1s41z3n9r0kNMHRR8Q0VVXz9BK1aMt
4E+vSZZCU9lmRHIeujIwPmgE9H0vZUO2vFfcE4bSPlCKkBMKEQYDj8bNTowbwxyrXqEKtlfIuccb
yKloOOpWn0hPrfYqmNOn0hbPZY3pnSuvPCMhtE7x3IwffB6MCWanLn+muYLbN0X6V8gvQt8Giv8J
5RTQE+wSnJDAXlk8NhbroX0pmBuObdHfSw2R1VMNEHZcImHgPzB0XSFjuK6b4N5IXW7iMkCMg+pa
+9mTM2XBr7gZ0DVYxqFtp32mGOAXG6bw+87uN2k8f5qIoAKXAPsotpf1YTDd0BUGV16qO1bmw9EW
/YfXG0hd4Lpw4gEn+lzKxbNVav8WJSSmM3IW2rUXuTRmuvyoe0SLGJCr5fG9qFrD0ecdHZDRSSbO
e5QB6skWpOBSRlhkgHIcw6cId2DXV5605q0w3fYOXRVqJl4ngtK7sX4g6lZuWZMi4g6L9iNuNIN9
BA3rIJM1etYUTkKSMEFTbMNh5827sKuaXYfT5Mdx288pc+enrNYDH07e7CtT29/oWKIttVfLDQrC
XTcUaW0tzqqcsweVpu4uxty9aUZnP5D4sHcj8ekm5rNvdXrTtKpgSI9HOoTOyjoqGN+yIGYjUO8l
76UyiqvQK+H0kTAQ+zipZmmbzzHfMeRRIonPXELFT5+gasrngaWPrMK9GcSDhTMmCb/rNv1wDa+5
kczCE9ZxV5aVonoHgLuybRndCsuUb3XT9+fC6Etk+KBEBkBSB4fkyk3rjGJdDaO9r7MuYQ/rB1uG
MGTqpZb1NIRsgElvq71fGM4x7UkYg3tZUc6WZbhRNoJxIghTp78B4mOmumSjg6wVLYK0nUOOswnf
epTdhmUTQQ+RcCVaIMx+m4Q30KI1YL4Z5bQrNXZbYuwQxHnqyDCbZc7kvigr8q/RnzBaVKTTr5gv
lE+uR6IsSJeWmb2K4MFzjMcWuu2SvRSeIhUhDErehyk9WEa3dUUAFPkqZn9mAc9Cuhh2c73XCaS4
FRav4JgwB/2V2m17qFi+uLHVncDGWmTw8mc3kzMe0iV3o2kqFB2aLA7gO0hFfg/oQPblZ2v1e3BH
XuPQ95Y0D+022bSmNwLKlqngKtS/B3/8HgIi40CcGnvsmNrNthWwdXRT3lKb8BAGCSF78OU5RxRa
vTcjxP1KdfswJnlkIMCM52NaAkl48MONaUJRoooisIRPmRiNlk1x/nugicaWj1thyTlpRibzUP0H
0jjZQhuPzFum+Wi4S0AKfh3Gjr5CAtwurrNsyVIhkVS/DEu+Sv171IrtNKgX3CWFpQhT9B/y93AW
cGMWGgFcLHxwpLeIJcclikh0CdhnQyMKiXnp/DAFRWRhtVpSYMIlD4blCima05ISQ3Eg133lWcyd
Y6QObZlOj9mAxh9tfH7D+R/uSKENt23XEMeb5fFNYNSEl4eq+ZDJyAvNIqT8Bbxk/khLFWIActjq
lfVj35YNonifbPK5oNCwO6o5mQgJlrK2ro3ogI7NucoVd5KVNvm1zZz7lBRV9ihpAziYaOq4QOx1
bvEXGLLQfufT0ceakTLoanDaJdTzXVW56ipo9VtFTNAmw7GBj03HrE9EPx/B9XPkkeJR3Ew6locx
YkdvVaG/7pqEUsUy+pPgckbY78z7DOD2ZonjOg8GlDpjAM6gWw/KMDffNmcffyySqD4kivVUxPzJ
WFeuzlkMgahJKm/eYNbzuUEwZlduPh34v7hQzYamZU86rHhxBpzJUGGTe7P2P3Oe35VEm+Wjklh1
XR4SUlPD3JH0yXlY0xZFI2o2QvWmm2gRHKD3MVYkFBtnNCxV+8AW435oAMm1CahBB4GZbb9r/9sa
STtJ2n2vB/8Y5zE1LiFDsTncl3R8q94a/JMfscYYkR0deT7IVu6GDt6Y/RYgZ0LQW74YKNtWaZ10
H05q/wwJBqIidiAusTPIZxQQ1mWs4fzAUESN70a/LDJXMPZVTAvRFB4QvagtKUovI5GmV6Otn/3W
kFuEh6TF58FljtJ+jVMqv24su+AEyrzDPCEU2NAXq4vbcVZNgSKmyTCfwDXRctFUEEgii405ujhq
qC7JxqhWBlVvOycWZD14QPg/z7XERdUsRpBCPTRzbuyMoJz3tVBvPY65Vw7C9DDE6XthkieDIxkh
5TqJhfFsFtO8rWSp9nz1ALjwdB66IH0cejpEjraY8gIv3zqloV9JKqT7MggYbbNpZM85CDPbl1UY
JNsaJ946NMtgg7Qy2fMb6+3sjw8oXr4mL4S/DlQlAnCtN0lfLZB9Rb9Tu89WXJAw4KogOdp+oj/Z
SyASQM7LuK62thaKcYRESFzkaFy7bJruSY6lK4LheKlpjDzdXRhWZyhgYwxPdezsamJ1dk5nb5Ui
nWlAFko+ON2R1U6XYHJZnCgKzLq79mv/C0asQ/ED9CfP2i2L8DPqYiCfTu1jYqqftDIeGqNsID8x
xo1E+9Z1Ds5EJ1zG9Xwdtb+AVXqYh7UdYmJOuJCG8DoQwj71appvxJi9zzb8WxcD6qHraUBpXpC8
5HDZ6vhaGk14HOmX3Yo/Q0JPU1ToUNsbFizKlNskzPexA/9aAQOTLCIoQPjpfSs+4o7BuTnJ90TV
KGkIR8Fu0GyqXhNdzlxpy7dnURFnNpDKvNt6HgJbgpzuhC4ealEf64qHzFCTv7ESxSFsi2onQvuK
+3YVGMFDKj8NOfR721TTrgXg9DmGTIkYc52y3n132/7cUa7XQmT7AUMHFC7YX8yebnSmq1Pulowp
sCCw47HPATuWoxsUB+kEIeHzwa5vutu68LdT16zyZb2oU3TkwQD9UQgOHBbax4h537oGKbrncVN3
jWPH+ywIJnBtmDGcpH1BWqpvSD5n2xN7rz7qAphfyR7Zx7wmO/6SUo8D8mSAT4KBZFvXPg15srOa
5KrMm+8KEcnWLBWdKv+uPZaB+QS5/ZUtUHOXt+5jF7AsxexKHTv43R52bn+dMS9Yz8o4aLtuj7To
DeSpElokvOM1WUDOrkzQqZoJUB2dyzu/iV3OUkN80r59Oq6HOnXIJXYtWK0SxSdbooCVCeoWymgQ
5SgjwjAiHr0nuSquFQTUEeKNwfUMBcg8CrjViCDN+CxzMrGg4FkIhlCD5gz/4jjE4+iYlyoj3BTb
5xPZgddmCxTaQ9LEm8eIx+8bWnrMX5u5z6OvmCAeDRCtw1ttIfNNo+IBq89HZzmEEWHXB4dJ/GwY
zlhLMIyjVmWK0XTNEft5Q8AMQR2tMO6lUwOL82k3SVNal1Z4CDMmemYq8ZJXVK/TWJOFhOU+VOYb
lhvnxgbxaVJY+/2EXlgAHEMVhHnnRTciOQAaiXeOauIr4eU8Nno7cKJcy8BRcNuFKA7WyFMO1t7f
T52HrMAwt45GSdAjeGW3xyqv9k/jZHGMlDSYerFKUQL+Wnz3P94UfSEYZFOXTiRoh6AiOKLgm5ne
hNHVOtQeLyehajFiPIJsIr+7Vz1M9lmzPg5Ud5+zpffj7HVZDB9nmefrPEJc34gr06junMLZI7N1
fnkBdXIc7NNqfmsGyom4X4DIOerAmYHFip6n2RuO/YqLM3z3fWAALglQhPrBso++SAFFXGPxubmU
ZK8i54PvGRY4mVrPou/vyjE5yw5XJK7dFQt+vcarvg8JLKuiMdvgXSgekapE+9Eez23Yelwc07Cb
J+ujTp1THnS4bt9dhCZY1OKfLId6SA7d2kL4anjkM4gGJd1KqaI7K01gWONZ6Rlozd3Y83X50KGC
liyiOc/3QTfP28jFhtJBz6TlLLaSIBQnf4zRfZM+JTmG6PuyDDnAauxIrVtJf7KeoFj9Uo4QV9EE
gLSO8AkakBCvtC6NK699N+v+1UDx4YcJ6omm/nZrkhaqlvBUTS+4xeuYb6Kh8qOVPRSf3LMJFT0W
bIvNG4y8t3GG6gdRAVpA/dPYciuc8ZohNLCB7Eu346tMlLPqHJ/LN0cEhJcoucRwMa9EjRdsDjnc
sefxtNgvhk4+StlbB7+/aGD7hyUTJi1Zt061OV4NE1tknRBCzfybsgV/kNtfYTg+D5rLZCQ/Ykqb
mgA85zrPnUukp60fpTOfXsU1jV9hJ5Vjvi2+WSxDaquroD1YeGdH46ctty3Pfz3e2hKar2j2Mv01
zc/afCO7ZBNzN84pIRe5lf5MqkCgkVFAdkVy68zEGWsWvyunw7dXZtFLm2QGCdAs7b2ZEDchHk3D
niFyGNl3pMnTzUm/Q5XYzHeMM4HPGh3QVNQ/jPCN4kQ5GlwNvFmxUTy4SQBA1xn2PeFXl8xFCFa1
yEfgbeBBPkdhyNmvsSp5o4GzAT+xtPODnpPf0Q8o47AWXfj4R1xgcP/0gv8vo+Kx8UdOqsrB/my8
EuK1I8Z6SesgCYV0hLVD2DWGa9EQabMM0zx5CsV8THkT95QkX2yhl3QXclGW5Of+uwjKa3gsAQGv
7bfPHkZiMGLDb56JvN5nhKd4FdbjHJsBSchbIwMckQiUB2Y0n5xZgWSK4UHMrrnXYyBw0Sm9LUVl
E4YBGRdzUc8TmA+oPNoG5rA5Q4ItvcMYkBJDO5VRaFftnewTg3iBUdUrG/4G8GQMp75n/7QqWyMg
WYtx/ALWhP+rsse3lJedBiRZzwMhiQpdMg9hueqIMsQBJBJyzLhxVUgD674hAALXze/Ujj6hiZgu
M5uiXYUWB4QIpigXUikTFcbikvqX513fatfaga19QFsxw7EJ8/e2i89JYDD7Gu51p1BHYGJlhtc+
FVRN8UTd3DSQtHLluqexZ21Byi/j/tj9Gtn9rh1KiclsjX3i1urcONxUDMGaM8vrbTjoCRwHA4Ta
5UXwa/tcM5i1uPXiEgWnOzsmNyNqtXWjikGtnFlOGhy7W4pl/FeBloCimZr9zNxk4FCBtk3uYNhe
GJD+KiuyMwycnelKUPlt51a0N4inyLAkXBixBtekRcd1mLyu2VCsPbrasA4daNCDYYgYrgXSix0O
j4GAhoFNdVP6l7buWV3rhPytBJ0gJ2tCiiYCCffJHbmnB408pKScOvZugtJhrp0oAo2pi0sgSg4m
7qBwa9adB5qc1lnU6bThx/m3CbP3T5zwJdWdh67PLPNq59YDM/65ND8ge14ZuUPIKaAWVO7Ri1Sd
3CyZ8/t+rDVy+jo5ytEPCLLiR0wCCSH38g9fbo3RYPG7uV4fInvE+02SvfkdUdtABkYY81PW2Et8
zUQMvSiwZz7IL9Xa5lWUueYHLFeC1wp4T6U7EnzA7HmdlVa569IqO0UOw/06XhPHxqzrTULTvTAS
UntEPcUDTtP2Br/mUz53AYFnfnEX0d189mZbIyuiT9goHx/KpK3ouUtKBXk76efrAvjRJcNRscM2
V68ToeLLNOjqVbuzj2Y3D3ZMp1qq2gzUaxvISzESDZHPxUdYN7ekJbRAnJkltao2jlGbuNc8EHpH
Kn1MbAaioAfKvuqs41y9yXJaPLsqHJ5xACcnILmCOVNg30yVxqqY4po9+eVsn1Uq5ocxoR5xMjFS
d0Bd5KqV4Y2bUQ9nZejsIVAvcPPGexnssfnGUK83eeCVwAKcaTs05rzr5wSfraW5FkkKycNc3Nup
Vx6lrNrXQgLoBh1Vnst4Dr4byegE9V4RCoc5YmPzVOfF9+AyyLZj19pUc/vUGcLkuDHC+Vv/Hi8Z
C8TBxmidS0Ls29T4cKFW0Bk53UHmpr5rgeZvvHlkJ4f2ZhFPJWun9ZtzG7QjVxjFRdoOy8tTTylp
ayjWiCIqqfFqGdzGQT8cTCnsswg1noJRYcZu3Oyr4gM4EQ2UHxgxdKDJ5pk9Dqzqe5xK5vZvNi9y
k3tMb+cEpWve+8U5mKG8If0Jt1YYekirieCKGru5/df1GP/PKS0WCur/DGV86P/935KvPwktlt/w
d9Sq+RuqCOxHlgdeEPTif+ZZq9/QxdiwFemeTCWZkf6X0sL9zTOVBZQR2rpCQIOO5z+UFuo3j5ID
BpySKNJNR/4rSgsYh38WWphknjvIdOBFcobyxy2Koj8A/iwiX2sRS+yc9hy9pjZcJlMyhMPmlESc
/7XZYj+bm3UvMbr1aItgOhnuLWk8wTECgLKtIkR+tgjba79l6RdZ43vV6vLYkRF9k4+lf06NLLzy
6fAvodeVGRPFpLwU1IrYLRz7wmaPQYFLJxb61D9F35JNE8/stNOwhadfLZVpL4azQrq9hzSWnpKm
63aiLWdiiROxGXvltccSiNg57C11Fsn4wFAjXsKpyUjEl8JOv2eKHrZh88qBOxKsSp0uq+ouo5om
/q9oNm7W9x47+CjcuxAstllrWRv4IJi7cSYJXH6x2iMZ1vEqj7PxLqngrLkOducQHirL1Nres9Kv
ToyShj2+f2uH/a7/GrJR75g5/TRtLGlzY3Nd+rQcMvUTkrfyaTWwe97i8uhBq4eMCAmWwNuC1Os4
9NLNAezB7+GkQjuK8SJ6ZWhkfEpjBvRQcdn2OcINJeLpNLa53a1cwTZtboT8BKbGwKMjiHNVMk95
C9nonpp4qh5abZF3jUT90Ldp9msMZUhx3u/oUjsKJj0d+nJp/Zk2kUuMWYqRbHHw8goZRtPObEaI
0Amt2T2joa0xRaGsPpRR27JgjDN1Lpf6QFfNfMxS37iGCkaVwkJ175cmVWKJz5J7KkcfOBsx859s
iVFBWbfRSv0qw9o5942GsMMY7W7ubXUnF9W7U+XesdSWv/dqo9n7oATP/SLk1Bb9k5P22S7rx+KA
DY8ZDV/qk8zwawSt4AaTQkJfZz/JACXZKISHm9oyxKOAfSY3zCxWMqfgcNQcwHpy91MTYY1kGXQ9
5NWeCZ77OaAiX7EOWcBCGRv/0X3xZV7vhs4p1ymRcIwbapft72BfCrgGa9PEEcneMycfBBIf+133
iO8ObDaA/UPFIHDlDP4+73vz2QK/+WjDO9kNkOyMNWp/nMFO5uFYcnoiyBP7tcx0dGg6gzxhxfr2
HPgF7CmzxaeUlx54ZFzM4jVCTrGfkr7/YqLNGCC0JESMgWF+W43i6LW4RVdmEUf7MCOeJcxUtx0K
N6Z3s0jKjRkGrv0J744lU7LTwf0hteK77JnjIzTqYN+jFM7Gd9oRc9120fhZyEgtxMl3vCfNOhOZ
BUmJqzjsyf9WQiBwUuLGt0lpbbMJnY+zND5VhPYg5yPC6CYucN7Uuijy6uCMPkoBHjTEqi3OAhI/
pkw/15AwqS1Z3G4DpV8Np5ufZN9UZJTaYM3KfGdCIz2gOGY/YpDX6Yj0tfRaliO2G7zwquorNoLZ
XR6Nz27guweGi9bWkcvTOOeNdTPaaM7Ruy6qqXhnxGl6S3J6gCC+A7maDthpiPpjAOKXCbiOAkjT
syPH8WB5g77pmC/+4OcWZ+hLrBKE0xLoJLt4bdVASugkzO4qx6RgbIfQkBepaf+wHQxtvRkdv7iO
mH+fI8BVAYuhZk9aNzFrev40hma6RFU5f9fk6MQrO3emPdLiaD3azrgwixiSz5n/IwLo+D5/3t5I
p+5ECTCQ5ofEIhPTrsrSp5T8RohlQ9IAezB0Ppw8Hff+DSsoa4YxpNOXmlf9uoSdi+jVKOY7YoYu
XtjYG8sL5ZGrDAm3HOFmoJIoeUJdu3gcS8eujqYZFvsoSInuSOS45b6hC8qNk3RDyvcp7gDqcNxl
cCRmsLYS8kZsPGM+c84zRDl8RM4iKPOuwgGZsNvQRXeSRzcFLQ+8IdgEJY3Fpjd8NttLUEpIJ7EK
K9tmT9nZGz/tv6yaoBYfiOTR0hPEKDgqCxBs2W0whMhcNiaKmQdxAOAWYizK2z7O92wY451vF19O
2rxlbX50/f7VzXD9mBFk2dgnwiFMNMQkB121RNmErHqsDtTeH31gTRdjKsMrFpr8ZZc5h4mKZKut
zqrWpDOKQzVzUiZzez352noF1RZuw8zOT/hwGYeOwA6RsEzvcZ1724QtJOYUTUeje9DIhAUhDqpf
mc1dp4N/gyQLTkrffHdNzTpbMpjhYNxyWgw4BtzxemY6sg75Wo+Zas+dK1Fn2IR8YGTY0WZ+FoMR
vHRthUIoLViRFvPMtY04HVNPQr4t6SjMHjWGY1qoFQII/z4MKK4zj0RY3afeXZYR2tbq9Epjg6jX
iguYkGJjyA9Aj8yHii3nRz6XSYK+OyQkPY6DY48zZQ9OfOS009kL0ZnjqfHEvPecqV6bpG+tA88t
X3VVFvYmEVquKrd0jgL74meAk2fHwBWbw9xZ7llNrfouo0zewDE075oqcpOVwV/1BuUNMBenPeFE
mU6DGwbPZT8qCG1lnd2OQYBObchOBOrNa6cc70JE2Yg8pLsfxrncIV9QtMKVewS9usjfVPSG8175
q7qyjLfUCKtjgbu9AKWk0Mxxu3Aukx6VKEWp75sbuqfxrOTo3CD0moZ1mInqLmTo9VHI7LYXjtnv
KKtmsYrytrjwFQf1qoOZcDuAfnm2iCdtS96oEQjGOkb1umCxw1Wiw2xXNlW4Fbm2niR49wP4bBUB
QvJYraW2WW/qhiJiBSo6IwS8cl6rmCYorKzmHJh1cHEkIqwIRe19E7bjUbRpzVoIB8iUe8QYEvzA
7e2Pxhd/RxYWwlxkd3nvuddhzYAljJbMlXDqVpAJ2Iw0kl4hD9CkOtY+yhCBrQaZpaRL+Xm01nXA
1k5He6OtChyD+WVASY/EjsnOqbfdEkhOZMKwmmYHDJKdbt0uYjeCDS7YDkyd3juybBnSIw5iqSMw
HggHSpBsxgNiQnLmAvzWc+jNp7ERzWPSe5orRJDsC9JzXLMbq2/72qjIbXcdtRl52dUhShwLPWQW
iHdPeoxnQk+wL8JNvC/jkElN4BkPaTRycNEoGljpnOp5bpL6DcKBZ15lOAJ+MqvW4gGM16hWpA/P
u5J4aiwmsfvexD2aWTHGhPMVOB/WLeNRoAKJ92SX7S/G0L/KzrEeBj/wwAKQYRRx7bPc6Kr8w7eq
DrNrloBIUJ1/jaMDNJaVe89gUo1k0RAbzADFXnhRRkUSlQ+23TZ7gOtqV/fpfI88conZguvXLTGL
umMORMKrt0iwwLbmMseMPHa7ji8cYavzYlNL7kZlBrs8dOE4jmPyg1vF3ZBmaR31xE3qkiV4MPE/
b/km6gPsk/mpGImY7/P3mhED+TqEqsAk+QmnPLkqfCqxfCacOFN7kb+5sAPQE8RXtpofwoaVTNUZ
/QdbDoKdu+a2zdLwSJ0Ck7Am2Kq6bproB6XF1psKKDj+T5HN9/Fof1mp3BslhmGUN/JKUSwN3nDM
Mvc2yCpEzZM4jvhDcCUyeW1ryDB25BwbJAKbEW73loOQAFNFTT+YG3JC93LK5s8RGyfH5gCs1vUh
2u2CyGkxitfCPwRxOVTHRJe5cVe6nXLvjDT+cqlg76RhdY+usC1NXpKDjBg1B3YYhiQuWuQ1QsgM
W5OVPyA0TlYMWNjWM286pThFtwOQ4BtfTZO5cvymp8yNA+fszY6BbLQBGaNCY7gbTE2GG3wANh5o
z+5DzS8JCLNvBIywoULChbr9wJCUboGZXQfGDWaEEWbGLTYjzNOkd8zXdtbHPyZTSFquEpe0asrr
CCDD2nJjxegai4YL2G1VjGI2OYwtB0bOdQ0viN1A6/J5klC5jdBPR6teN8ij7IxTGD7cIR1YcGYE
+jIX4QvGMtxY3L1WfU46iQrPC4mUwYk4DfGrA4MB1WAxGscCHRq1NkuZQBOopXOmj82UiFvwQ/Eq
kd59NncEGupXtNVrLhP9kMezuQVUlh8cK2h2HiTmMFTuqQCod4oskpaHJuvvolpeQVC5dYA2wIkI
6xegy9Y94716pVEobFBZRRennqOtjUcWSXGW75sEoZySRrAvTZ/FASX4jRt78hJhv9/VuWPD2SXz
cWJ8eoeFjtEKAhsyvvOBymK89Cq+c1UvruxuMI5DNWcsuYFYmWaxGLSQE6W7Lu7zeyAP3zopxWHQ
JmF5YtFjTBaUNLBNSMMUr92wCtoWGVs0xk+E+vDKYj2/F9OQvmhksHLbBQSQbIfBbB8bz0fp6+Q+
qPKYDxHys83/gIW8g8xcLDGARbWdGn/ewFidMdkIZx1GOXYxu3gNLdu/FobN09bj6b9SbG4hWlXG
a1Pic89z1jYY5cyTJ8ol4YNoUplZh9Sritu6b3AJoFu7BSDnbznh8nuQMN0OXem8rnETrfPCGT8b
dFOsEw0eu8ms6u+qyssXhbJgWHUj59AqZMRgl3EZrQcVWM/jknTG1jZ96OvJ3AyuUrtubrIjaUfp
BejiIw8DxQ94MfM0g6Imnq5Cl1aOuHA7HcRbF/c993PC9xshw4Sm0NvLvyUClTGONznbyYcmrKgJ
ZUz0YM6DcW4H4JMrCoyLtlwTHcc0PXqzwj2vR+MzmKdpyWmPf4kOXBHxfsmRzc34+LdS5QRqgbAi
qBYANG/XEs8VWJBdhoXWZ34ILxnOf0OVPyOttcmls/z+gBQHjHfoj9dV4lzDfAiw6fsskKcYuqGb
XItRTP8XU7f/H9NUnL+0SG3+/d+KPzukll//97md+k0o5S8JRCQJmMBZ/sMg5f1mcp9aPl4IX2BP
WtIY/h6kotzfXCZ5ZKxIqKI2//nPuZ2yf+OPkwQrkXri2/hW/5W53WKe+69ADAxbVHS+w0+StotH
SvxDIARICGNM4nkgEaiBV1j78YaNJba/uC4Pf5hl3v7vP/SP2Rt/9vH9/qM8oWx+Ci4sy1r8YH8c
ENKWBAA62yWfzWBE01hEwRFYfTWypr6KzLDi5M1hl1SNt6/Ypx//+sdb/+Sf6rkWjEC8aLjS/jEM
CmcyNiOs9uvYTkMUrjLytnL0Yo+VLuAK+PcJ1y+GY33hCml+mM/XLjCrUDwscp+vMHGDW2n7uNrR
aZo5uZoKWCDWIrfekXO0gH3ZWBd7VyTDr3qoXRKdnKiO0EPysTYGkJQ1ICtATITkFb9GJlL4FyQR
1thcO/EQIr8J1xQvwWfoTv1L3yu88y1NMw0bmtQBUvzTX38oTPr++wNADIpyLFst34qzfGp/GNsS
yhs0zpR0UEWWJlubtvwoeoXAHnFgTrhj4tgvjLXER9ZCqdm4noiHVVVWaGad2aq/55xxEGLaQLHd
z0Jn08Zh9dWKsXIRgVR5sFZF4mGU4ppN9hktxxe3IVSyEGPYY8D1Hm1I9Mw+lY5qzL+9t5TlAKpf
R+0B5IqdYLpXdY4op/GikR7cMZIMqV3TofiaSG9N3TbfGvwrhmsx6eiaSORanlq7itRNFOgk3Zm5
Sy6GWZNMzT9oxLuQ+2yfGZXIrtnSCjsTi08C3zdRHo8uc+qi+zAzk81q4UBZP7Zaus5l9koCftrW
8t4DUXspgDvkCduob8S8AzPnukjm/Jgx56y7B+bxYXhrFcko1wGBtR9ug9/xIEtJ5zq4cHbxJLot
Hqe2mGtcfgGilqpVcEvMObZRqDXoeDYJpm97NdszUoaaAeZiii9g2K+nfqRR6+Yhta56gxkUux6Q
GuvAdrJ7pBkxdc5oAHWRmmd6Y3tZ4x5iMfryi3+wo85TgDuTZD981XcpHfNwCULDD3Zz7FXxLka+
xxCUpyJHw0PHeQwsK8uYkKXY7buKcLWbRCSM0cqcydQGJnlmbeB2ICp3Fr2ulbkDvGvVgkxXAc3p
p54xGu1s2m6ilJFMzKvEqFk3zoOPyQjntjUxTMzZ0Ppp0lRbAuOHnZEGDNBIxTX7/0Mazj87kDAu
4tJjcyFM9Q/WUKSnExI1zAhh6fp7JxLwoZy2vkmFZDemB0hacw/noTcRLXokk/z665ePtcw/nr2+
7dqsSrCmOu5yMfzx1euEEcaZh3+tSsJi2zWlfZatjk9oKChehJ9c/fXPE//kBPSZHLnSc1gSEd31
5x/o1JEo8TJBECoGhAa2Q74Io+1zTKH2oevxf7F3JruRM9t2fhfPeRFBBjvA8CB79V2pqwkh1a9i
Twb75kE899DPcV/MH+sYdiklSzhzTy7w38IRM5lkROy91/pWfUDVR6irPdJYrwCQZ7QqXsshLans
Jrm4IIJsh1LOOiMaHN3iN59v2QHeb0ZKmB4JjAKsGbF9RyMkBpn+WOEoQA4QEEruT2hZrYRDqqAf
Txc+htMejtGh6HPXX5UgrdYWccfwZ41233SG+GbHeu8dXnYs9mtCMZitsXdb4mhzpPtL8rCFvpNh
SIXgPFkcqu6U5OtvvvjHRdjmjIDDHXab8mz7aBEG8WgPSNTEopPur23I0hgng954I07DfTPGciLO
Ay2TWGGtqyE7TDG7tXIieuy4XUi2hqE/PFX2TAgsFriKiYKhsn1uNBBNqTrt5puP/PHZRblqMYY0
LW4M55D3j5KHUd/tg+UT97N+lRaim2DExRu7RXQHolPtv7lFy2//f58NesQKB7lDUpNNU55X5uhl
NVxIA3S6xZp0NfVQBQrCX4yvFNBKOFsbpxoKjLcyC68SP00fhoEuy2rA5br7+oO8fyY4unB4gVcj
Pc4ywvlzmvv7pY04zkstExIl6FLeIA3Ai4za8MfXV5GfXUb6vm0LjzwsnsT399dyJBtjGiESLUf/
liIwk+ucCvI27rLpV6d0sGubJeKuUcbZhDHGgolcJMxPKXrSHSKONN/y39GtG+vs9utP937hXO4B
TnpOjiR8Mj3+1yj4rzOD9hKzUQEfrh5yMl5sz9iOmYz2Rdrfk7WebD3VSyC3aXQmpr65+/evLj0e
Aptxt+Oqo3MkUCXEDh3IGndu6X63i9moTGNjXk0RPf0Zw/FF2qPIZaYpum3tMkv6+hO8f13/9f1N
0xQ8+qzbzNDf/zieKyLOeDwDfZEUxErBmKQOhSR0XWoHsTvyjoM5Nf3268t+SG9jjxIIAJjls0gq
3rD317UqcoNrPWh0xVaJBM4U4p7EF05GvRWmFxzV3K3RQJm3id9lAIbOadzFAGAyqFoZ2c7IB6Jx
8/WnUuLj7eDoaC90BQcEhPCOPhZTPROOCXFkjR6uiQXzboj4AGVZiKxbcSBbBuIaE83c9mzplzb+
LfypG7yoe/grRDY4xD+clbVr10u0kydI2KpZ8aw5QK4ss9b5leOah4QWKaPcaOSi7iZKZfTkRDaN
kYzhHiZ7ne25F/M1IN5HSIPhucsqEmxTw4ugnxGjdB1lLK0rDkLdbzvyoydljDUNtxZw3lbYmi55
3oi6IH5GT7+MKKiibYv48GToCPrZzDnu+k2QmgFiOsfmKafV/ayqQVwRXE7nNY8c8laQZYbiLCVI
L4d9KQmqEm0QXzEuSYBCa8ngq9R+c8IpCq+miahjWHmptu+G0h/wWA4Vve0a7zsciGnqiR1yMQ1z
lMuteg+Hq21Op4nGK1HyEvReFHu/GWEbE7JSp3qAq+MPGBkEv3PYEHtFP7iq30hbcvO1Zef2jL3b
AOifNJyvQqZym6zv2h+jbZVPWAybN+w69PFHOy/sDdin5A1QqB+csCYrb4XvorcJIx+HVzZynC30
ToofQoX5uHPAGdVgGS28sQnENyxYHsMF8hdAKBbAr946bxxfPVhgl5RLvfXDj9A8xq47cSjEAH7R
QcClUCpN6BIxLcaB44lpIcEG8QzurM1TusNMPiHuAE6UKx3yWK/ok/HJWCwq7zLTVvwUWbO8dAdq
TYZBOM2JlYpobCIjgaA5mpG/nx0XfWaptb8hkQv8UiBtPFIoUGf6h0tgwcDx/h8IifODwuoAipK2
0slYNZLh0DC1cp1q6K/rCh4nP2LWJA8w27qXpCf9Y20lQjybHFf+4XRJOkGH7ei3g4v2KQLlWWxS
McrxZCIvDzIRgYE/aiOtnstuEDelKX1gIYPADT1ZyWleJiG85IIbvzZ9oqgoKefxsu1nekSGtiZ3
kce4vzBAwpLyaYDyotEgPQWb46BPB62Der20unqLATPsz0LVUzUYABfMfTMaDCqiZAB621ZDybCV
ZuxVD9SdAb0dlxQl6TieJB4xIiuG7RbfpfNEfGox3UwZvKYdT2kAJG49BxEli3TK6sXJUyanBJHj
kKdaNOfVqEshMeyN1W+VjdGLV1q6Ztg3E341xSnEXjRspV7RY6MYNrOuTrcpnArvdMIjwvgyTY2T
no4r9qUom8CLswm8BuiaCZZDkwkLgynVeAkuOQR3HU3syh2+Oip1PSZi0waSZDc6jwvRC8V60uwR
7NLh51SmBfgEByx0F2Br3MfE5aBZNBqM5hnDAx7xtjSfKObIhyE4xrpMeQdhUIvWyXG/9KLd1G3C
2DSYoXJsVOHxYHc5Gic3TP1Lgtkbj3C+UOBY4DXHCOTH7XlllCgaQ6forVXF2I8/mIfmUxjjwkfk
7muIxXbiPAxNZvYbp+1oI2REMT4pi7iZFd7dzjhJbd/9qcsWZHQ/Nfk/Gdb5GwPXeIlPaHKdvQEw
ix9+CoqzeqZhu6U0d29Lp47J7WL0Fa+y1vKfGUF4v1vfD55yu5hp/2Xdcl/H5QUkEurHNOEfJrlC
e8gCR8O3AZGFxHQ1rgcF2w7Zi1srxTsVoPG/DmkR57sqiWy0iZY0LwhX097Wmbk1WxsszHrQmKV2
se7VrY/4w4b362GbKTn8k3SXdsMd/XtfMMGTzbRVU9KJFZSqmgcEewsICWnrXe+1ACoTVEBnlqjm
a1K5szvA/DC1MeKQmsZIyKbEz6KwPPhJG7frTpgWYgKbgYfVFj1ovdEBuFgm1rijQxDCl1me/ILj
1D82CM5sPaajOI15IvxNntVSXciJ/IKV3+Y+GBFO6MaOli+7cJPROw8Bud4Yg1m8idlKHvkL6ndj
wKjbJGNVPHt5PfirbMbSs4mDWEBmsWJm55MHGEEAOYA88EfjOmR1fCtjNGxnjm+bm84yreLKMzV6
cmAMtJFE7Tu3Y1BND0kxYtej5BsfmfCO+nRqeFgOqukAk+FtsXsSkSgKEexMWXZgNONQqxMuA0lv
GObfrKHy0odiSneh8TDTdH0UxhtMifi4Oi2ck24YGR7KugpImBA4zrodco0UM6Qd6tS8wg7WDecR
w65rmHyNs4FG5/RrfAhw+mp870QOFzr/iTiA8JIVkccoyesy9VkRZK1QrFdhbl1IzGNg3BPm3+Ab
Fdwjy5x7QnIjmxkssrUg2JWi69u1IreLdUNGzSlvDimxTFL6G2y8yIHT2HnACmPczqWc2xOsv+mF
OTbsiZEZCfpvVtd1cALSLXlXxvnQBTo+qAC1zLqpbxmesV1UfbgovZuL3C+atzzL9KOshuu6d/g3
yzvV4WKn+foU9fFIbdOYhNpN9We6H0rfrjRwHQUwK1PZZNuQsTMHSkCrrXaNM3oEeG5adGLIesUl
0m3zm6rmfTm3nGhti5Ms8k1Fz1lZ1vuTJaNu4OFUi+s6Yh4+R4HeGxNCHafrxA6hSvJNZf3JkdFy
Hdcj8NeyYC4cVfp6nL0BNmzLGbUKnzw9ARmV3biDQaHv/cXiTFJpdvP1Pf4QGr58S48WJ05L4dtK
Lnfhr7qFPlvdJ73TrBs/1ucZ+oTHpBH96eRjGBxrdvUhaJKNEXUBbeiCNpThOWv8/PXl15/kk6+v
POmbFr0Yx1diqf7++iAGE7Ishom5bpAv0l1ona0/DP0BeeK0hgShMXOk4uTri1qfPGP0GEzGBjaq
X/e435Wq3s1cRLFw/BpMMzwNai372vfB1eiCUb6BwQtXYl0Ge4ZuyFcCP5peotYMLFJI2rjAswNQ
ajuSKburkPDbEDK67sI3C1CfpluzqStG6e0OD6PxLKyGbcXEGU/yS0pgJhQaYBrTNi1964Io2FJu
itZtC+JJ69JZ201f9jQ3PWACU64ycLakqUJN1DVy9WoiGTikKdvsfaNs6HAK5BzEcY5E7rVuYH3T
jfpYgdtgPwRoO9QYvJJHFTg9GDeXdTqQ4ZKbv1FfUmID8yQi4+ufZfk7fzc2eCiR9jIJoqQWgpry
6Fngym0CImwdt5IwdDYDtmHpkFpQljdEmZQaqPxExiicuu++4yevPW/hMnrikUAdfvQaUt8LzusG
OM1FU0r8R3vSibF7UJmaz/oIy8O//V0RkACW/DOCsY5HMBYg+dlACL2WheVvwAHY25Tj2MqovfYu
1663Jaxt2gUlLq2vr/zJr/nXlVns3t/lmdiRzEvxkHIuAQ8MhG8buGP2zSp+1GH9s456TLgohggM
5g07uqG4l7Fwgk0BvhblmGXj4MKqrRT9nSx+dJlbL23K1w7a607lDWyq2A3vfUISL8gF9U+bvExP
kloVLzZC9G/6JguJ8ehJc6RgyYW9iAKYBtn7e4CZhelGjabENlP4K0WL3x/6HE5QwM91+iu2MS2B
qU/mK0SXhIPAKqAKDTod9RgQ44EhkcOhfNFY4d6FZNz9rHWmCdCpDEAINvAgpH8C/jdsBcC033Qa
Pul/0ABcPjpDJmEp66gHWI1S59mIptGvMBKy1Cd7PeWsX52W7T/Cre4ISUXDGMm0PqGnLX5pW40/
sOQxrOpJLBy/+73FsjG+f3vpgrKAs7HgzWQffX9PASnaskhTuIg+B//THh8lh6wBHK/jEYa79nVM
rm9mGvGDKzxo7uDeKm8t0Uc+kG3fARf0ZH8DXRXi7hAKxjWcFYH00hKOvSt49dGbbTpRvvGztsdh
FXk1ONrE7KflkhO9FcOI/kE2jv4U3SYRcGZncuQKLZ29VrUPNmYu/GpAruPicBf8XqteGmia+n4K
7rpc9iXD3yn8EXCiemlEQOZoG3bWb4ZE4jmbMR0jw6u6nCo0AAIrBlWOm2Zwh3QpdKGABANP3GGG
lByfOWHu3GfxSPRQFFj1c8QA+86SyNURcvQAj4o5LvZoOXFBWW0LYFYx2zNAPiVqRq3U2fPKcdKQ
QNcp/R03SUXmZ0y5uRqoW21g0YqYtCYQzrlg1v7TA/76AucoybZ1WQNlRJaLzKkIF55DPhg9Yj8S
vTHOIxru0TEN5c4mS1shcSJoJQu76rFDBxViF3A16MiWkdCa3I7sZ0iyMcdVu8y2hokqZ++5Tfrb
oR9ACFDXqx3BLgOn3fkPNpxr63VMjCkQc2dqr/yZxuuKtnR2TpVEJHwlkFlvxhT174qlWF/QDLHl
OiiN1FgNflT632wsHxd3LO+QT116557jLJDXvw8Zc+hj/xkjpoxmJPdAxQYYlgmodtDdxBn5wzev
5yfXU4v7iJ6wMoU6npaIvsZRV+ctLgF/vuT5q8gKKcbgquVkF+MqmGLjm6/4cVVncOazfRI2xv81
lxXvr3OU25X8/3W7rEvWklnsMcbnsOJW31znk5VTee7ypstFI/FnZf3rOrIrmwZWfbsmnyS+5kAH
PiKkGA6hTj51OS0gmyLlhE2h31o5mT9fb17v53bLqkJ7gU1zMXExujte90g5i2ZssVDTxtbbdbhW
rmWnRzKQRPn09aU++RHx9vpMHqhG8IUd7RECqXDG8Ztv6s7TXdSFwN7L0C23RI8T/BOlzcO/f0GP
aSRfjvEOypb3PyHHLIR1pSTbLbWTncdE4RDQWflRQbM4r5wh+eZ65rIiH63YqHFM5jjMVThcHZ23
ymJyGkfwzNQ5BSdhPoTbwsTIi01leu5eNtKf99B9ph+aZNwGj4GvHmDqwqu33Qorg5MmkUZN6XSX
cMQcY0MiiiKp1B67WyRqdrIRJNficylJD90MRBJ9Nwj45HHEZ8ejzzHQRRZ2dM/yLmrkZNF0C+mT
n9bdmF5B/KdHUtnk7LnEM52OA3aUpgDrkZnjbH/zPnysXzixKlQjWAelywn2/Y8W0mvsCqD8a7cJ
onXt5dZ+FJP+DW+IYJ42HInmQ8bw9ZPyycvOMdmkhkODYpvHB3Ltu1PX1D7ONZOHEs43bUhQzBf/
/lVQKTHd5F1fDnJHXw11rjQzroKVfb6pqYRhbbr67OurLH/l6CF0lALiqNgabQ7f769SU+B3ogn6
9VhjJF5YzpsgsWgFoTikW1I73/xgn6wgLrWfDQ4bLRlPzfvr5bYW9lB7dGXMwj4DAxU/Elic76Qq
afl8/d3kJ2ciF6g3RD2KbXReRxsPa4ZLMw1cAm2rnwwT6jPdVIxBOACcxLqt1pbE98kEYAE/VtM2
iSPzsi/yaZcKaEJ0gbNafPehPnntF1U/9lSOwIomy/s70M81fNoUgHVLaukVUbn6AD+5fGilxvLm
iMHZejqACquTOHnmAS9WNoaY7w6My2WOfngKBGZ4FJVobNyjqhLGP+nJfc55sasUZjRmrPdNmpt3
FQw/8nvcro2Y+Chyl8iKGd+8uvenazKM5S8aQCa6udTzwm+Ko09eZ5QODLQZK5rco6N70/SNl7tW
gy7ECF4KRVTUElVxKvpx3uKvL/YDQohv7sTHsncRoDAtpHFLOaiWh+ivLdWD2JqNYdStVTEnJ2EQ
ZhupiC1iKIDynY1ui6McYEHfN7++fj4/+ba+ZHezLPpPfIKjdy8c2XASkDycelNxHTFzvTJMcEEh
xc0BTEf7yoGxfPn6oubHqyI+dCXf1Fs28eN1pYzzcGmOsq44ZY052O7M9pJDW6w3DYeHYNWkLYyr
qPKZ2QV0NbptIppZnldm0T66o5lweiVZplhPIjLrHb1lTyHq6jIi5NJiSOhja3mJFm26IbpXvUWt
zdpsyYBSKbRHm3QZlQPKoFfj7KMhNkc2djBqpHA13xwiPq42yB44seBJtXjXj4siMkk8XXo0jY2u
t/e1SrMtp0aQOdggTr6+rx8u9adnioARaztS2EVC+/djlAZJjrvcAztotj/myhj3QU0sm44i+999
YDmicBRbeiIMzbzjl4TklSmXA8Uno5x4M8gqOCF9rlgLQwKla2SAB1g3t5ZZNLuvv+NHMQgPq4f1
n46CZSs+w/svyc5g2UEQkkHgZOIOcCd+2olBSO05JeTB2bnOCmSBxsw0lwkaLPKkKW9kVEFABy93
kiZVA598WT6+/mQftmSHT8bQhHd4USQT1vDu7gs/t0q+Omg2PJUXkdc5Z3aYWqdfX8X805h9t2pS
vqCTXoTKKNiFOtq+yHzGG12aGBHAQHq7WPow7ltXZyZWr8F7aonkehJQe5Bq2WONSBF2H9NyqwwH
OmrOiDOeSTWpLRGb8qpuo/qnP6bea5mUo9xGxVB4FyYtZ3D2qRB3hlH1V7nXtNXOjuGvwjCZqhmm
YgIVMaP4KdeyMpzoBO+HiTeghONBLCgTQPSYswXevslxVMq+8y78hPAamiWMN7DiRpT5sGoEqSlD
TVs1nRtK+Djtnhsp0YKaeY3GSbl5V6+YKM9vHQBpkKEYsQXQ906VANnAUq2Gumt6GrRCNCcAyHrY
4oTWTidY9gJmtaz1xkYTNtkcOibj7i02rTrYkHLZhr+tarDv/Wrs/7EJWywOUZ4n/or1SyM+rGuQ
uaw/2trRcmVSWiNUhj3V9+1rkAXmT0aIjb/qjTDn3NyNDGTsPq+u23xJt+aHClBAu0b4ZrvhtLSD
KqzwtlOpXzEeL3wqbdU9p2WgfqM5MM/m0URCatSp9rdO6RfFOp+y4oLJn0xO5wRO3QqEmEDXg+/s
jokvQYKCEpZG1ZTVGIlQvcBNhEhtoR1tKP3c2OFQPg6Wy9WVru8KO6zFXpeokTeE/6BtJQhqfoCC
L+7LVnkJ1IZFbzLzMHjgwpaeBtLTKth0zaCvQjUOvzxsMGJb+PX0E9NsbK6qSuf3Rlc59jbC0k1m
iJNC8E6pV/Hg+aYIkMYNBU0dZL/RwZ1lmu47gi4PAllSfaDtTdQR9HApNiqBIMRMd/TRtVTYKlf4
jMaSg3Vr/laAIckfrwtaxGzIlbEakbTAPxQS1nNhp8TDDWZ5gVQvB4zA6Ya4njwdwoVmszTx8tLQ
J1WrF8Mn9CMIwwRrKbLVCqgTMgjdxXIJG14z5rfOIzPwd6JzGrXtproCq2g4kF2SWNVPNavcdelE
XrnOoqq7QIZUPAKWNX90CDSAmGXkgWw6grcg6BIqdevnZvQj8UffWQ90Rl4Fc+TXZu4Hk+6Q7zzl
HNac1VTJGTU9ilM6wfFAjlzlVba98Zg1E7XQwPyuJc0Y5KeGeW/ZzNrreq5+Ud10JzkuaSiu+dQv
pPHO/8VZmpCqpq/aXaFA+K5aW3Fj+qZFO14PrlftCH1i6KAmg2DlguM5QnUPjTRxf7ySmGkr/x+7
dKqnbKYJtWojSyFmMqU+k1Prv01DH7IWOFHPC92QnbIpO6/qVn1cROgKlKONjUWvvdi0nk26Hxlb
dnyWcfq8pLYJWkJCS9NcUxWE5jd71Gc7hYttE0+HR0/yQzXdMB3pGWETCxIpl6QBs3DvC4fQaCDp
U33GdBNjruuM4y0vWXBbMUM/Kao0vhlANHdni8zLWZWdrB9pxIGq+noh/2SzploVLuMnmtDsae+3
C85bWYErApdsnlivLfqDdamK5rkso2+OWx83pqVrAlKV4CEMJ/5RCRK3YGTjgXpH4WzegC3AUmLo
+buN+cMhluYaJh2f/hoaWCR5779QGzCpYG6PTKIbEA7UvDc/M7kYsgPDO+Wlaq7NzOvPtNIg8mFc
PyO54eUpMwI7xTJ3mU18sBPiMRMp2h4txbMuDYPI4y6sv7n7f45d73dRV3DgRczsUd4yCnj/aZHP
lJkRkPsRMeffmAFKfk6dHm7brHauOpCk+7IjaoQebngRxWN51g+q+3crX24Z/XLGjxxloMgf/TK2
Li02TYYQTNWAd0xkvHjV+AyCWV32He7brx+5D4X2cjkKXybqkh/q+DuPxK9oz2WK10e9dRmKPH8d
1Zye4FDA8+THwXePxIc6kwtSZsNV4ryGG2j597/qGmz26KVHmnPOOHgHdLr6RykVTeHAIWJy9NtD
4Ac4j4PZu21oEm81uvvv+jOffWtKXI5Lpulzk48OjKUXkvU0LlaroO6fodS6L3aSvCEGt5/MOZCP
X9/kj+8135ljGc0FZSKrOvrOnsxSN+UkuKa50JxkhWsgocwJV5qiu2+u9MmlpDTZ3m1qN9d0l3//
6/YG/mREiknImm4GceIxoqVx1dXKeR4G3+3O3Khvnuk7ZOFeAVKOtwBn4/OZoFMg+yyKtzoKu8fY
SMw72DeowXChkL7Q21reO4YEoDDG9iWWqOBGMP6CfU8QbLat0qEEYDFr8ToXFhhWB5XpPqONeF9o
P3oJhBkizaNMPhtIQ7iY496LdqbqAWlObZJfe0Ey9SuHtA13o2U170fbz4DoZlZIyHqdFC+TK6N4
mxuWfrUbzrdMQAa1gA1RRrVGggUlhsFmrgdhRPbeBTH/m746/HWIw3CKW5D14UWPcqu66WHWksRF
SKzc0BjM9fXXv8Inj5fkyXKoZ01+huN6hGl569hWRSk0Zs/QTs3zMed7Gf2A+A5NT/HNyvXJ9Vgs
aNdS4aGb+CNs+OtH9yw/nlGjcXLxJaT2SQUGUjxXkzzJkgbOUYlv9o+Pg1wKDkwydK/46/hljpYp
XFy2IXmHGOTO8+XIAr7QL/C7h3HzUoKX2EXlH6IBNByaYTWDa7TnbgopwxfTAaWit+0TseBV86T+
ZlH75CWwaB45krKX++IddTCMavD8QlEOVeAhHkm7AGfa9i69K4dInq9/6w99C26EJ3ipmbqiDDo2
IrSAfSKD7OV15RMJAwu+OtfdLM5QGFf8ZwmRlZH9N1/Q/OwXp8S2kKmwr7re0YrSlYRzGDbfsI98
DFLV5DjBWZE6kdppZZIh0DVBGO/cITMfo8rATOkHmtDvFv3rJopj8uN4F9nfpoRO1qoO8/SX9gIr
Q7uSVI+I8to7m+bbvK4bVY27Oa+8K/6mcoESmN22t8nJhouUkMfbhMhaOqNvve9OayaL1dGG7Jqm
9DCBKcfip3y/mPW8smNAa2/tOV39ENOKgkyjADlpCUg9DMiNQSpmrMMerSLxzfSGU9j7OG2c5ryu
/Prw9W/9yamJz+MRvEixLcSxIa2WOvARzqPLA3wRc3xl6rRiIBZ+U9BjUT7+4ou/i4Mgsyzcz8ej
yRo3qq+bYViLcIoPHfTOdjuhj74hJ2qQK6dAtstML4leZlo/wOnYTMEmdHn4koz0rEndsyKA5Qvw
VJVOfis4VBCGoTh3U403YMc7Uo9uaBmNj3FmCPJe4wGgiWoiA7Qp4Cl0DYxOz9IwnSFwEn73DyWv
fEvN0aUKF3Zxi6E3OXcnP7pOMxTkK8dom2DnQbMCNTME1aOciQQDQ4Nycc1U3/mdBVU276aoCnk1
YE9/N+780zl/98Cg42TAyr5OK1/hHX//wISt6yVBrOEGRz78YpiE5ZMxB9bAhHru0Zq68pGunHnr
GbbfbpBEj/kppDv1EENFuEl7VYQ3REk1ahcwOwRBG4z5SzHhjd7o1KVD4fPpu63bVH5557og6Lbs
pXH9Lyfi/89S/S8sn/9vvud//vc6/8//WUwlXMP//B/h36BP/nf/wgWQjUpnGq+hYurLiG0Z9v4r
T1VZ/6Ew/dg+FS6CLf7p/+AClPwPzrfLZrx4uTF5s9L8b8ynRQrrct7GL6UUwk5GTf/tvxJXG77h
oMymsCyao/9+5+H/Y+z7+xGkcw3GkI2AcGDmqN7RmlU7TTsZbof7pS6Io1vYX8wp+62eI3fNMgcQ
vGICCPqvvbeAJ+7Bs/xEtUFWZHoREVW3Ht0HoD4n4aQfrck5baLwbElbSGt5aGvrUOrqMAyxAmgy
qt2oIJSFRf6AIj86SxONb4Z8tRwuslXXzgb+b/bTyv32UoTNziUOI3B0QJqlZZ6OqbwQY/iCKNjc
AqtZGZIWAEkfCcqm8RWEN6uHEYKPqkzCfKL8rvL6Q5x4/pY8gAdjisO10gBaKjsxr/FdMgye59u2
tfchOWoXMYL2WyfJuxtS7ZI1PRy2F6I8DmNNO4fI4i2ti/KqK++aoLwXCnm3MsSNmQJQKiqqa6A1
/WoMECc3cX6C+LLcJQECZOZ//n0jaD0F2t75eXqpIcAdpj7UO1BA2WtDW4HGeAKVuptpWOB0kUWQ
YpSJT3CDPlc0bNcSmed6zsfz3oSL2MlmB/rKx9E9tHvCapJVRzfwrGbmogPvHh/hdnBp6aVNcj9O
ZG7lVi9vMCSjTbXwvfac9xZhdRM8lz1nWVKm8lWP1IvSePE4TSft7D5qo3mzzK5fF4aP+gnT64bs
wg1qIUIY2r09WKB4wFbLaP4ZuOjPkFfT49GaXpbd3ZlxMYBdasKSaPH6nrKDMZyBs8VzWwGmkVG9
bMS975EDFl1OLdaIFMKy9m9rxzn1ZTAcaic8d1rgnKpR+MnYRZcQxzWgl0WcSgrObAztQ595/mXT
iGInZv0zl+3wqkqzgfiY3cOkuTVaP5rXdjJf5wlseiYM6SqH/b2SYzKuCEA6N5tx2lCicB9dmyz3
wD3Pcij4gdmX27AwrmWQvBV+tqeVl6517pxasAFXXtKSS1anl4FAMos+ZpOkROWIh7JOHmovJaoy
6fpXWtLtKohx84z14KxwmQVXZggpMRdkAqXG0BxctD0P/TRZp1Sh0xbVerKr0/RWD3QjKy9b2AN5
tIHLbCM+Su1150AcizOemDgY72lpWNs4qa1LbP0c5R0SSWaCtjceGaCHcIDPpBXoBfDB1YrCmfCe
LC0QLDmhWhFtk5zRQa5+paab0q01iSWLsdn1yboPoNlN/gW8CHCVdXY/W+CCWL6IP1X7yA3bm3ns
9FMxouvPQKbeuz1NzAjH+y7DVrmeMo8HxaaCAQq3gS1529dedYGsodjgcMlvbHN69VU6XGCcyE8h
CZCrtPDyIbRVGigjkV272pmJTmVnw0hVuNVFbFfTKicV6b6LFZSg0IxOmbcUjymjpesM+ILkenW7
r41YkjyajS+lW4gDjrKETmxiZxdj2c837K6QDSlDmFy6c3Iv6bdepbS1+k1OM4OW+NxBrAxgC9zC
H4aTyV0/kE1W3KKvpR3pEkVEaotf0byOCUuGMNLTtRaYSPf9TDKE38TOi4rMhNiexkgvKpXgY/Ln
atfpCg9M2he8TV04+xu7qHOT17O2XuLQCx9rRiIWcgJFL9ZrSTtcvOpTkkYHE94YsQTemJ80MFEx
uYCowszTRA85PKvNzKkQiaQwAKFPk7OyAu5/nMT2ReLhfRghIvxqljIAXjF5dnbcviZViTKwaINh
N3WFfyJJn1h1RpW+qs6VjGfqGQKRAV/fASVFqszMjKjGvYKzaUl0MTBPPZBgGp43BMJ063AOCD9V
s7uy8lntpC4lH3OY541l1fKMeQcBdnxfOB7ReGPNo3M7VgIg4SDlW2A1mE3niNlfh8f1QH2sXjIz
UCeu3SyiHd6TfCUduMxK+79IO8z2tSOry7ocun1MM5p6u6VvweT/xLaddFuDrb0wbcN7CoMICSC8
/H1Mm5QggcHGqmMQAQ3IKg9eqioEFYhgvf+ZDI53ZZphe6gwctyEmTnsIhJr9wHr3BpZg4ItArYx
cqLsnv6lQbqk7E4cexhPZ50Gu5TNdV+jWi3WEBfAoU15a79JO+/OCx2In3bg8z2riBQxiB3zD6Pw
m3Xao6Y0EUWuSRNeux55f33QW+etNzYXaPXJy2RTp4EODE2dTLnDJLGcaywxXbO3o3beE8wEqZOi
FwxsjAiiKgFydEZobstybs7LlFRl+DjEbOY9zyXx3/NN6ibGOUrKktMwT10ecUSXGZOJYiyL3dgl
4DS0IZmoSfkEejd/nYw4+RFayA+tzjQpIR3+Pt1AyrRx0IALbH0SyS5kCYjT8lAJbF6N1tm1gep4
VzI3uLSr4d524vaAuJExr8usa6JkuuFg5G7aZBj2I5F9mzJn0cuwmZ2n3YQvLSXHNhpm9yBAs2wg
1hsHL3LNXZiW1s9pLnn6Ql4wUHzezoJpWtFB+w2GIydGZ3YOZJT290AOxappmh25upT77XNgsHNr
CgS8YTvS50asUh5MGEHHz9+mSustdTUJxkO0t3z22cj0GFvy+6mWUZ8KyAEDTLr2c3hyirDGVU78
G7Mw09s5ob2PeucJCjlzeqcPLvioaMy6p2Yi3E2N3cbvyJj0tJm99c2c3hZmkDy0I4mfXRM3T4Hj
cnuMAlKZY+zbRFoX6TSIHZDd+NEbCV+bACeClvPtbekAalFxRCBQmYhTDg63C74dKN/aim1r7wAp
la7Rb8bEvcpVtMtRMMy8fAAQGYWVkQNu0bh18jpYjZW6jQz1PAmjfbLD5Dk3RnluM/44xJyudHew
cEl6NtlGqIxPMlLztMX8vpiGDJgkNuY50id9Ff42KtJ/InbhqgDrB8KQvOMoaDewTmm/JQfV9vmu
cQZ8ggRDrp3Kjrde/r/YO5PlyJEsy/5L7eGCUQEsetEGwMxIMxrnwbmBkHQ65kkxKIBP623/WB9k
RnRlZEt2Se1zlYuUIOmkAfr0vnvP7Z4IWbRHV3OZHOB/FuwgoW57FMN19ENBV1fdw1w9jhQ0I+H+
9KkwTy0KtSjM3s00NuJ73Fcd5BH/F5LTg5SAFMBFix2LVSOcqDvupLqkXnsZmbRGfAHwSaY7CrMD
mi5KuiqxppfzYehwFFnkDcVoumGGvHXKygqLE6UnZu8/U6VgkJlZfus9t9+JMmuCZ/YcmiX2OZu+
PlJ67k98FgdvElHN6HxN10hoZNXvjsZm8qjQcckd7lyz7S7cfPetM/+exfI86qS8bdNYGYhor0mS
g6M5/Vk49IdlU9sGZIBGoqtC4k82/YOTYQzonVF70wcjO8Ac53jpk8NK21WzOOHqL8BGuCgfNX11
HlDeMHSN1FPYMXnlEoLiYOn6YVDOshvt6T7OjOY2cbz6mlcvBKU2ozV3oQ4G1j51WrzAeQw0V4Xm
AhKQzhQCQhrU9iFulsfFHCY+8CMTW5qcoSxjSsrXA9GC38NcEA1E/bkiY48yCtA2cFVNrfZs0NBD
MPoVGJ4X4E0bb1ra1DcUt3iHtnrytdw7UioK73eq6npXeFrzqiQu+GSu1JUjvfKaH309Kne0rhop
5UFKajL57MbPOlUvwVT67u2YpkOQe0VzLc0lDX2TFkkvI6Pfwn8P2G3YINCpU0IWu3X1RqctdzDv
cCtMN6zspm85jt1DTNHMm81xtjcHfT2VMMmSHV66ilUr1Yy0+S5PsQd6JzK3IGILlC1wC7kGrXAx
DFoxW1uojhdbTd51vxR2YEsmUCyh0MaFm0/fuBnGQz5SCxwTjO3WrtDZSNYGlcKDF7nIWtfKA8Pb
WDHl5l2NKU7p5uvIJv5sliK/q7dEqlEPw6VtnTZCfkZbdJb83m2IiqMIaG+8Arz3sSic07wwxuO0
BSo68OtRJimbZSk+YmtDO1RafbShG4MYVjhoh18VK3Ci6SNMf+MFBuQBqS9yzcOy4knMxLW3/o4V
HkHP/G3qGVyNtjOwFVD3O+J4GeIjpRI3MVn4XTErSuTjgwdGjZX401BN34zY9DcYKUg1W/0Eo5Dt
qcG7TYu7xViPhmB+mprlUHXp9pguRR5KqKMHiWqPIERVBOcrfZ1y5MLDSu9WjMBKjXUKzKFjSpwG
K8LdXkZCJurotHMCSD8brlVF3cmUN15EnPlOZlnK9y+gWenUBWFQ0p6muMzjHc6w5JeeFW009gNF
gWKCaAkWt+XaUrmRo/feHQdYder0ESHTdfUwVuBmQRh49rGWi8EOCZZoyivxe1iBk+9IaE/hKnX5
sVpzwr/CNtUrKcf4I26NhIImq7GvV6fxBLcSDB5q3pDpIk0u4CDqnVI1P6chQZqvSZPeg3D3o3pl
yUIsfs0u9Uq/G+181rEszfHKLmZx5w069Rr5SMMOippPmILPwAudtPmHNQIB51esJcd8TkXYcT2O
iJ4UHW8YCzCEJaFxdIZV7ZvOq48xd7p91U44Q8uuPss8I47bxsoE1Z4P37WaRJBXXX7s5trdd6Xf
79tqzK5azxi+DSqwTgrE3B0JH1CYlB2dpxIDBW2dVXkQvCZAU+ewRpeWfkwl3qzJPMAvwDJHONEN
HUUapid9FqFuq7epEc0DBQxrNFbk7Lm89GxLlTFq3Iqn9QNENG4dWeCwSsG3ho7lLryIi+m158Ww
12TfMoNMVBnFC/UV1UQNRkZ2f6cNzIolDO1zw3jFrVxtc1pavo7Cn7YH0vipeeZc4ciDW6vFcBED
yXaCi1es8md8/uS67ZIyeK/Sf7kxqZ2dPoz+tcmJfKpWp6fMQCbaZdLjJoplbC+RzEV8Xc3ljVjc
9tvsym+8MACEJTV8Bf8nKVC3vsk6MV33ss6jmXzywg1QTmFGbfYePDalz3aZ/85yn3YxN1kPdew5
P8tma0LThvK+LkfzZAJcj8ZEH59z9l1iNzqi5jYHyjcCuudwiwVyevC7iey3v47iZ2WsHS88Vef3
ImaK2FFsgweYIZbAjoemVEBVL2JH0XU0OEdrstQ7tEHeZpi/IIDwixreU7P9LvTRvOuUxarP9rsb
3yfxPieMHPlqldS/tHbGByFVNzhRl9Bflg8zWX9OTnyXZDPvRq05DWUfLtX4B8ns3/rmf5jsov61
wLlr+hUQqnb8ll/fSYPjhb3bdw1bYbn69T/+9h//AUX1f4BDNZjKDVc4hiXQP/+uchrOD0Ru3H6s
nUhSWhsL7Q8oqu38YOHrmPoGKyUzvkmjf6ictvkDhKVJLhCDCaMNPtB/UjX/fyonK52/LiiwyVsO
5AA8jYSgTZbNfxXa57EGfjnZeWBPaLk7oOGAbLjDeTcG5Vc2h3RLe/A8JjQzOgmnryf5aEPoSmam
oXlQ+T7XfRJtcBjURzIo47lP6foM44Vi54CqWskTR2QOftXkQLGaPWoscZyXnXcFQwpeoznN0F4w
EsIixF3Zy4ujzzUd0/2iE0cuVcl/KuI5GqdNQhN0I70w5tUxZjs+5wFJAtfewUmzAL0PuhNlWDhf
fI3xXyZpcZb+6MNbKD3nUakUQH3sFEgSzYpEAAZ9JILvcHPhlWQaR4OOjTzEwgjFefGUvAFV6q2H
yuzlyaMPSaPkruSAcUdognbpP+qVb9xkS1yG6JR8WaumaBfaQn7JFouih5Fe1mq3WhOIUTGu3WEo
qEfmpy/e4iSRTEXYYHadABAbZAXwnZ0O9I6W3M5AQ9GsvHuQ6Hi/+7Su4hMlvXMTdsXWmuBXdGyE
FgwN3upT71vH1SbVeAZYk03UMOoxE6de+ghZMgXS0vrZu2JHNe04aP1bKy1oQugYZrmvTWUCVasX
7xpXRoZi0vNfmMbdL42y+4U1WdGdBsenkTWWdALTnu35OyD8oNGmMk6fXc1yJA7Aena3m0Nxqbxq
uPRmr2tIaBP5YzeN+ZSl3sAAm6Pwn5kF4ndTjvGyy+rMfOEtrGPgZQ7bMeChygowWQG/fLiVKy2/
8KYrO3ueyrzk+u157XNO+OKzTgVNo2PcuNx8qmp9rTxCjjTEtHQKu4v9t2+t690OTQ/nkqHrzt1K
f4kRNi1BNChDpYviZ0szPgluMCWBGwhdkRcL45Qvy4IMwpjjEJfIGbaYJ4bHabX50TqXvg2L3smr
UtLOdNUu3fhZ5pW6uGItPrNZHy4zJnjQt1NinFdWuMB6HBE/DjgYqO6t+x4pynYpbQK5YlXXpjYq
MxKDKFOesLy6GWqK1fvBpY2mWVv13iemRb/7DBCPOEG1GMHq9ekjCrQFxzNbvC9gptqrx57D2lm0
uN6bTWzcjbNOhsomS7uN8jx0lLJUy6FO3aKl4xH+aWj5EEEiHQc23RCJMF4ccmlo5LgJn4Bb2RO4
XmhcoVxqJC+7SlO5g7zT0Aql15zxScd+4c5X82wBLPHtX1QyNAXJXW29KyhPfM3m0vzy40oy6lid
EeVtxS9uKe77WilwPIZ6K3WzeLBUai2HCcEaFMKcturQUJ9C5MuIvYd4wjOxi12j52rgzAmmT2MR
1d5CjfGDvNa5UlHOWt8rsdgWMWO6lrBwMDqO7avGIPqV9m7h7oCkyYKfUwfdS9+mFlbONFHDM9GZ
OLBeukZWp+DK62r7l2oL+yc3qjbd+EIGd1pPobnYloSphSqG0JUOy7PMjSWNuDKla0ghwGLvvWVk
IdCD+voscdR/4hfHZJnqsz5Fsz0SHB7i2uujVnKNOaF3GS9y7FbcmejJ5HFdH8nSEjOLBxhjDrSO
WpzdZqS3WpmdRsv9WqgvzgmNRHrTtUsADqQ9af5K8zsPgZsFpsjLNNLwl1KQYrJxgP9BNdywjM2K
ujdnzTnH1OAEtHFSJAUhW3NpY9eH6lIlsv4CL52bu0Wp8R7TXJVtLm7xYJIO/O7nwsK/zd0+D4lH
cRqsAx6/3eivqxNmNDIW1xSGpwjubQz7IwVZj65BiQs+OOwGpLpbFJlxSoR2pA+ox/wwC0BxFe+o
F4iRpYuEbgouAziHHrWykD6LibaEvsxq+sIHq/IDAZGqve/A2eSh2/cZ1bNJYvymOM8EppVUTv64
0i5Aec2y4jYUXI/b+5QDi5um1g0G9zF38E4JFtU2VC0X2Gjk0H73FTEhuEGZO7L3dgeXXl/NvOiC
wpCm4W8KMSWlQBIX//w51nX5KnCsj8emiV06ckH5Ue/Qj18Q99TtpA2iOzm1i5hKb1Sqj/UUSS3F
/5D17OXDmOv2f0Fu/CfDJuc6qZgtlYas5bKc+SfnzH/WVVLQ0d9VWzUl5zbWJXdIIpMK2LDcKiyX
rczyb4PQv0fC/9gyN/96JDzI//2/1r+y8bf/4P8uuze8vQkECPo83Ay2yX8su/UfGHgtODXYd21W
iPw/f46B1g8HShIQC/LCuJ9MvtyfY6DxAyMiEyIe6G10xJD73xgD//5x+IdlN1+ezwjpK114mC5Y
uv91DOSw8V2K52W0ekNXHCDPod0rtxX4KXqblgqYcST7EWnFXthypkOu9D74iecrCmJ5R0zrtjPc
KrA48Ck8Hq+x3eTlqS8s/82Jt0bIAZYYl5rML5wDJmxFynqdptvZxITB+tJskYWT3nsfSkFFDHSD
hSiXTwdT7VGTiaN9QJtP3QZfcVWAMNgVuprPAzCZeOfRfRUkrjEVt2qK82M26f7ZRUQ5J5aiWNp2
8m5rVgZQpqX6x0p/fLKTMOh+ksQgUOEupaqpbUn1S0Z48ufQTe6zX1cq41RI84b9b0rcQSzJ9mZW
Nh0vqmR5s+MM6j9E0Rm/mM8MG+dkVr2aYPbcnb7wvYE5rogPszGRsvDSfhNZBlmwJoB5VmeFEFea
aXSHzChvTZvtXzBilro2U7sqDgjA2kWWDgxryvPyX2legL/ETEEWWmC/A8g7uCJKqSom8VPgl8Dx
M6gSnUybJm7tbNgQG2vahG2u3X6EC9OKo7jmYGIEsNqbps0SXFjaaL7bfW3kCJKlvOdOkkAl6wnd
s8Ttk1Av7JKOL3PwbmVh0d9bJt6mV1c9h9Fs49aMNM2Wr1bj+J/lPBUsVqwiYYtQKeNj0gwKDmGy
IIEXqRquN+COOEIhRNK22hzMm0H2j3hRZ3fejkjQeid603BYii2K+Gpu50T73KK295qqzeMEsM8M
ha5wl0M/855BDpGnMVIKF3bz6AwFFlhjycIa+qVG1bkPzd62Nbe77npSsLvS0Tf6IF2EyI6NTyB0
Av5iHoeu7HBi+M2MoGVBawSeyheTmfSSnZ9L8xHmk/tQz1uagG/8MMdzSlMULowlEMzqv5NkkzQ4
iqbnGSlzAi+QEzMyACVSgpPW+RjkpF4/ymTRsyAGWnTqvDGW0SK8pgpML0boJo5OhalTwfgM0lXz
brZuoiLA+eXhgmV/auwoLYSdQiHAuh5z4kvoU5l0nGPjYQsIlpprCHaJAsWRevn5vR5m/2ermRo4
58FDPvV6uxekqkiTQHxXy57OK/9TrgNfqRsRBVPaK29Wqzao1jFy/YjmWBaRyhueW4YSdCtfpNRf
+dq8/C5mI/uJQ6OjtmoaBmuX59JZrlLY/MwWOq+I3ap38reReCX1jo1mF6FBJTVFOnBAjR1oJhIq
YxY7r25FVUdg2TNNeCBGO36Zti1fesqef5eT0t4rwmqMdrKNv4e2FbQaVT3rsolKCnxg2HWDsW8q
eAcy70C5+JI1FEJ9+uoVPg1LDJ/CwM+b6liJh3QcAzCXybojU1YmYb9ipqaLE0Mg42HNlFRsH57t
jtlTnWQPHess3NXkTQtuNbvWVjynFIGvd95MZ1PQOWTMQt0b2C3yjI5QCpjP4pDEjKtfCcCD+WGg
SBE5usQuya6Pmoz9gkNbhYLKG+u40KKXUOxKCTodHbaE97LK2qbMo61oOG+VJvfpmrvTPu7mkgjT
VFBy6sjODjxvzl6cUVkAzcacocvQE+6pDpCreU+z1fDkz/RFBXk5gS8Y28GsIwvWgLGPtdxV+3ox
KCcBDWzlX/wo7L8zQU3EXick9T77NhcV/tHjA/eGJI2IH1GmLZtxtVgGrMbwYMuUTweIXkfcSQPg
/mHBrdow9ZF43itFyCx0q778RZStD3K38/d5JSqWg8m9D5uSN3A35gZweJdCigmxuIZdT6eC7gRy
BYrPyGnyt3Poo6djA5XZqQ7EN+zz2tQ3uTJtroDxFZwdlhX1iVjhHTejiP69XZdBrqYG8FIkMNR5
hpFib+1O/+rb7F53uBlauXFdyPFgjSnVMJSGpaIajlOhQsurT6JF1COCu7P89bZvO28jjJ566bzh
Sfu19PUj8zBPKLhOw/wwkrtp6G7oSqJnajlafXrVD9wQEz8izsqzwMsqKW/nbIkQ6N/kRIZxcLru
6Er1NNaxAVcqoyFV0FJc1w8T8xsoKNKOsXdTp5YZlJ0T6R1vl/HLq2BRTVMTKp/vVuoJ/fWKKTr2
rn3YnM5ipXuIity6KRMxIddrlAeqAqPaCi67t5brjIX8td1b2rVXjU9JYZPrAxPbNqo5qoIeD+wI
zSKvioTLcFp7R1zGe9I+Dz0b/Un42/aNF0+OiWz+XOHEBrVyCWg26hWt9hWUHEHv2n4sAVlMbnoC
T3YuNmeV7q0ky3Sue92s7zSdL9sm9n1azl+OltdRNaV0jyrHYEh1ZP9SQ7ei3yzsJd3PtAWmE/6S
eT3lrX5d1sZJGdAEyAKywrFZYWGRkLxu9KImdt8Lqi287o1MWljlxXcj/Ah15Djm5pGo7Uvbu8A8
1pS8YeUVLysGBl20t72ZRUZmWbvVq254EVlEG6osSue8iVIaSYK0Nl7chpTdYGxjTDl8ZY35IGkl
Dcah8eEAbhUF5b5ruiekpTfepQGgdUrnavN+UrpkLmp4AUAvx/xEpnnP4PPYuc2JgogPs0xf53jw
viDHGE9zne5HBP8diTMuQzgIdpo33/TU3oW5T3+kQzsnDZFYUHiAombskKI1zbRPpGy/PHattOxN
xg0+kgXx7s1uS4q8c/HNtwu5ul7STBJvQKiDAuvgJ3Mq4yY37MgCEX7wmDVCs9V+rZoT1q2K1nKN
r81Wto+97TKXmCu5Te1aK+7sHD2tth5yWMA9CBW6tNHc6Uaf7J+jnNbzWiRhAauL7R8XrHq5N2kj
JuDOLs7EIOfxN8xr+66qW9aTF4kL8QoJlR0NBjNtuJJl7fObzz7XLL0BV07pNWfGnFw04VwNi7hz
B6wVIBPxiehhXVmPplMvQapYxbL5TtFcorRdWxAkWrJbCo8gcDfANG5IaRGpOw4biBdL0iKTU1GI
O9OoHmoXdoFbRE4/HRLdvzM5ZBywybg++mCMi6Pf8WEjW5YsYUoLp1W+p4W5LUuemTDeMoq7/fSr
br2zXd5ny0UbJR/n5nHE2CZi/vzO9MEEqJH12Rbr2dFKVnU3Ji9UxwauIfexHPYs67VmOC8ij0ZS
eTeldE76kO/pXKoCb6HozfxWhgVC2TaiLt22UelGmaSE9dADJcRyOR5pno/yetLDaftWfVa/x35z
Z7eJbhxiiyWtpUOgLIS/ZzV4CxFsV/o4H3qSvo25fhXdAt6tYPdumDbge8kkoq/Dr7pP97Q/TmGO
q3THvvroi+qiKNStZwkMvOR10mdv5CwAE64MtRSu+Du6pT6Yq6ej33zMptZicNAXgM1iqNJ3d+AP
dIWM4/6yyuHWwI2Oq8of2O6mmm72hGY9rI1NMcpl2ywW775e+F6Qi9LDJNj41Nb3eNrDFOuHQnAZ
tX1V5JwFfTuyWZ4U6N4pw+CKBFvZX9LJqw/DJmQbmb6I20i4qKe7uK2qOYgdp2TOqutMhvTxGkdH
TLpAOxEciewu3R0Lvf7UepWBBXfurWuuL+M3v9tiujJF7GahyFhz8aH0xH2eVNXv0gHChD6o24+Q
rkFT6pjQ8BT7jvFqDHDewiTPaXw0BH6ri4iz4Y71epqSQJ7sx9YEr4OAxfIqTOfKpp1qmdtfPGCE
76EDSH1f0f5XBWMNJHk3e/zzwtYdcFcaHBD3Spk9htphWG5LrZ2GCA6oT+3rUM3qyAGke+EyA47b
KTvffsyaGelab4XN4ejBro8WvzTF9dZJ8arWRrswm9AOWCy4yqp+cX/R/8dh07bjgFKHu+Hz31LD
3xdIxIT+tdLwP8vP/7eG70+lwdyUARfUMN0llovZ9D8XTv4P5DICm1uxho8V9R+UBvMHnCvCylDt
+F9rSxv+aatngcVWkRvUtrwCJeb8d5QGvs4/BoHYV/HlcfQjhbBtIlr3V52hG7usw0hJJiVPp3s8
lWj5bIu0qCHC8V+l6dC+//nb+bpLJJZUgOBXwTbtn76dU4GxXQqUVtnYb7w3sk/gmeS5yn5sbjzN
Hoe98niet55f9bn1BgNkxHlzWagUt4584mOWYqOT387xksCrTvvRx5DW5vf2SBwgpMk204PY8qsT
OgnLb44sdTWN232Up7jYrFa691bESRMTxI9p8JzoNlmCBK9NjqUpr16cVFYtzoSc4IqQm4peTfws
HZZz/KRYYeyhtKdQs73sTcZtcqWoGal3KSOJhzcpVysXnG1vQqWH6QdDAbvCt7jt4k5x05feJ2CH
Lbn0y91cV+RDHUfT9GDVBovqGIGDDCZdO10SWTavPeVGJ97ilOfWrsyPubUg/pcso8bNUUb1Joe4
qe0gQnR30+SawBYGDJzfOdYHEQ3AyN+Txt8K6dLV2i9kft88WLDLbpK8LLhnmUoEEFy6F12R6jvO
tIPYyOJ+fCbTVldb4SygVq/Vup+m7cevGWsnsPGOVzIF1nqvQJzomRnk2qp/2HrGEgXuo/dq0hNn
YbAcqs+qWjK1b+yFEOXY9fSd9LpHSH5OfONeAfSwMNU5PTx+TKn3uULS2HWKLgOqdTOPCmvXnvSD
4sXO/E0A98SnltSdJxf/CZ0OHH9TeQA88ZlQtCc0V7yns+D9Ww2m/aEBvGVEhyyfRKJYUrnHz9Ld
LWqYPpnNR2A1/orc0WQjojvNV5SpQJk0n23dYbFTrLO3nzoadw9DomieapRanodWYedyapt8LArj
dDth1l3BP1SSJry0ocNE8909+S5jPlAWJr+zVm9qeESDCguTj8zZ43rmBybay68k1wh3UcyhP9WJ
2WdQ+SFNREvL4uVo6JL2YoO6lDdbOYXYYQHD/W+x/TYjEtDqPUln7Ayk8xDJoZEy8Sedy63VHheT
u6et/OqqorGpZGorFwodpsr4XTACJoHg0ok+sG38nDirnkt9FT9xWOekiuEIIpulcT6Ehbf0FrJZ
yfWR0sLukcIIT2JXr8ZmP/IdisgstmSolmVuu+MGJX5zx+MMRgtBfirnJsPZtFIltPO5/VtcaYqV
heow9NwOV8eC4bdZnpLWL5NAg8RLb3o7sF0VGXf1yGS2sXaNtrR46BlINGwkSZ5dDY3eDuFUx2KN
qPApblynQYtcq0Je8/2NintxtsJYsSYoVzQvY2sF06szuLaa9yjdbPhoacKCh6tTxxeBKCjfKVrB
TGeObSzDmH9QQsggsb65yFfDTd4uLl7cVvbNYU2NzLlGbkie0lIxg5vcsmvYPd3wVaY0HgTjVOnW
zcA6uQuaeWKZCzwGR7SFUiR3NCaK91Vokt9wkTEStxD3HxIf3CVVC+V0R1jbMaK188wudArLrcJ/
H9l/eD4MDrN/fWg/rmUzkYn764aAT9GfB7chUPu3hlwXqsnfsm1/rggM6wcnsr3FhMHWQYPmmPtz
RSB+eC7MKBwkYqOb/8PBjYkEfwioAo5Fy/QMDC3/jRWBAaP9r4cp/A86C4m8WxBNHJM87l8P05Wf
YBKjkwVLq1cvVjx6n5aH0IzU61MY4SearQIG+QVthBpvYNDstCFurzYyOKZv9cWLruSa48vmmC6j
aURW7bJUs5eqR/6wk68+qdPNMbtqF6ovpuWolzEW4BGsInY2yyRWtBgZEAB7gBNfUQR+3edxz6XH
Oth0TZnstIvsOUH9bQj1EF/fq6oDddMxmX+YLZdkjiGKZcho2Lw2phUpOVxrttY4BV2R01/a2LAS
SguHd4Fjtg8LKy5ux6TXoDE7FqG3VMRsUi2CdxeK6EyieSg3gd/jziT55EiitlbFzIyX+l1STsTp
7OSbRtOU/npF0QreRZDdyy9ydhupJ+6Nj7xpsps8HtS5Qz4/u0azcEOfRskSfEHyIHaVos5LA6Bk
hIKdAJKmI9A/uDzvkkyNQ1Upl6zhLWf/qeGvEVNy7HifTmG35jMwDLt7sOoZdbkbdX3eYVyd3uLR
sisSNL58qxLH/kkC2nlxk1m9F53f3cYim8gkz0JVgSOtVNu3EGxqFrX5xWr9IJu455lUGcT+emzp
hRngVTXB0HgvftKfmpRDQyONUhvZ3tfYCbTarQv0f76TdnmKW+pilyRMffvIT1F3Iujs7KrPZRb5
drhk1CYTTvLS+l43zg2HJFVjr2uKdGk263BZcY77BJAJlwSDialUt6rPFXCSB7YqIEgSwJ+4dZaK
VP14YzjDQVTr7TyOT3rsX6ea8VL233mr7jqu2CL7tjssz4n+lo31uSKQUq8k5TFyl9pcECS7MiaG
JmVbB/os3rqCy1qdXzq1wP3r7nn8dkKB/rP8+tBVCxuNhpjhdTNzBU9oGaKBdw/yLN15Med60Z6Z
3uTBtOi9daszrtfdkrmP+uBd5TAZgDQO5hODm/UoyrX5gpB4Zc18BD0cFthlS41VjWU8xTRdhNtV
HyXJfYSk3lKyCvSNEIvn2NFkLNobu6hNWhp/m4XEIZjfOZhnTgBMSLAhyT71kHCkW3CqYrtMJnlx
J8LwlJ4mExXx/lmaWejZIysZfZ9Za7ja/qtvfOjLZbE9sjShYbccZq/C0CMjXl7Lgv54yd8Ut5gZ
39G4sltLFj2ev0aZOTwKfKEalHUfcSjXcZGt72Iz06/Do4UIjTYctInkw2KFGm10AB9L4ew9Yges
pW4hhgS8LEPbn/cF2LrMEycv1fezIour5ackwwxfa9QyOWePjhO/Z/zQ66NjFSPDUMkdXR6bAdlF
e07LL3OMT5abB8nyhlmCNUD35ebUDmWnjAZYHlmu90cWBF/pFjNB9XaXQavZ208Q31kIJlTRp4/K
N57w7TaH1PY/Nc3/4FN3msh4mA2NAk5nVqFW3FP+S/mF7J7cDtQDy0sakSuLGFN7X83uPt7spJ2g
+8Kp38QwnCeb3Qz9UEEx5/uKIuKrQbSMHuvB1gYK+qYOr1V9FJibUCFxmpmBiNW3My5pwyhmmves
hFC8rIVRICnuiGZEMZj2ueoI+vxt7xMfMMNRmjgXIHIzpzgh788P+DBC1U0/Xa0xyHFO1ISLi7UW
r6ZwsONge3dBGvXFeOWs3mO1GcR6tYd7vVvXWzA01z50ABBMQK+26GxfXvQy+4Toj3d/HSH+b2Kn
1ZUMtLzk/T1Wo+tikmJPtjTSe8zLxntXkW2rq/yxVt3BXvzQrqz71s1u9eqMieWcFJCupvJpbtyL
W0vb2RWLO7W4/OUjjqYHagivKByJjP5Ow6McZMmDEhMwieKayutpgoiDKicfacK7mbTfwFGeF0s+
mOraV3JPMpaJuwjbigxsDGGGJDGa+S7DNHNKVmw4vIw13sukMW/XvDuvuX4uneVo2zyYqt8v3X3a
YuQV2tmpgMuWl9IkaCzPKvXcAK4hJY8Q/+wpccFqU62aD25Eoor07aJ8VDl/kuY+71ovtCjg29Ul
lxNuFPvRjH/3s0NVXXHMlAssBFbfR0WQL9Qn7+i23S3HNG5Nqp/Iy03PbKjY5nUeSyEcnKjChaiC
nvhYLg/r0J65WxKMoUfBDNfhNhuccx9/yVI/GwobUd3sSR9FRcEJkM+RHAlLpuZhJcrbZc5ZR2s1
GklSYt3bat7Tesb7+HM1r/y1vnXnWw99de3v9MoMlX6yPW5LVh8abYrcV8XEODQ7/bBWWtV2mpLU
uRX9LT3Yu7HEN77o6iNr+7NctE/uPb+rzDghZBHaxHBKGg7iULbvkK8CY5Z7t8L5XuPQFk/KBpfi
KSPBoHPW6hJnZXuLBs7rt7Gq51E6P71VwjYUXx2r4VwfPle5tX1pzWexxNk1vWE7eM/0L3he1GPm
sko/wXnevKWaVDS/63fLSgX8st75xlXFvpTsJQ9XE5LvCTAMRoT6j8Q7eQtmH5mQH3jo+Cv3t6tn
3pjDfOx4mRtGA/JIUCfoJufE10LYfP4xcfVIm3zcXFz3CUmuQ3FOVGfQlsiXX150feg14AK+c1ll
zuFPaj/Shr2DBY6zdD7WnsPT6bBBW8vjYr1BkPGoxQPbr5yb2ZW/HU64ggq4cGadOQB5chZ1bLZj
tQCl4N1CxbOxq/Jiel5n85RA4Vy9xb8f4jsvcV/nvLjqfH9f0T03bz2XWQ+cZCbK0Ua5Aww3SQ+d
lV3nfvKUI5XszHkKICHsR5tuU7xOEE5qhW9ff0Wn+qpkw3sM+Vb2l3HAYqnx+DTD/2HvTJYb19bs
/CqKmpQ9YF70ICNcFXHAXiLVp7KZMCCJSQAEARAdCToc4YkfwmOPauCZwy9w3sRP4m+TYh6C0kll
HqDq0hXmzXtvppqNjd3+zVrrH84LXLKNqvfUVvY8QymirevuOGlm52E6u/YiROotjdqCq0K+N2ZN
IsZOrg4hviO5toRIn+iAPyZDlXLxrt7n+GjLm7gBzfdKNpAvnbf6mZxL17OYax/AiYvb4z2HE9/g
7ib8DU9U8xacu2t7YUCazXnJ4s73KAgFxXw5/6p6zRAO+ZdoBvylBX+cwrBq8RU32XI3IpeU31DW
o+uhoRrMv+gECqgKZHkQmuCDoPcz8lOuAwNh3ebA0OXnDFVmhUMeYamRH2LZkulyYYmDFIcKAAMs
UXH0cPYWcleODMtrrK8bctExISCo8MrTJjU6tPDBQMDLc79sok+OlxRL0AuLK5fEmOko1srQerOi
aM/nSMv4RcIxEV6u4AU027mWKkwbvCRHAGYWyWzgKsuhp0idguxis7hwm+bneAmKGs3PTzqCDU2H
+JCUDGIdQIIC7d1okBQrEPShcHNSdNBBJ6H3nCvkGkFdxBiTElIN4oJdq0VvRUfWm7AbTIh7GwZL
NOW+kzYfCWp2UUEFQhnfwLiNb1yicSQrcDU2hLlW1PekEo86pijfQ76cNrRZvwivculiEaXd1iSg
hAz5B0/r+dEjxUe6hjMyc3sdEq9udiaJzhKT+wsD92M60fPhfEFG1znX0/AikfzZZwoBzG6KlYom
bRp1ln7aDXWPYMQGDMwsnHURiQDqlAWGFeSuibPwGUArlm5w7XqgN4HJPLir5XKoS1D0QJPHtAye
QtI6AQU2LDNV74KFgVHUAVYNEQ+u4BqA5JK63tQEtE2oyo2W5Xrwi0FJrsznxIg7RUO61zMurU1E
7Y+lk3Ip+9SqJENCeB/HaGMmj+gFUzRAfU6zfHUTkENXBeV4ovWK2eRcM6das/i6jM/VAsubIMki
v0AKdVzI+sAtMv0mQDUeop7bUKYLE+MkRF02BnQ1wcoJWjgKksL+ZWNMJpuBgqaUKS2FpltXmDLU
7rESY9PLHKVHad97qAQ9X18MnfXjyl8PfE8dU5GqDwy9n/h6P4+nFAHq6i7p+MkTBX2uUnXVAzEF
OkFre5nfRtHlYmb6PQPgp+cEPZmEszlYLG7pK+JHJDMXjv4ANpbLwrxRWouOksltYK5jbwHQumkO
oHL2UAtSEQTIleI+ToxxPpNGTc7BS22R9ZHl7WSr+JpajHCvvKVFoaWuD0m2k8iNm8JwbMGIWkor
taPH8hy0d04lv1glctZCAGMzadyplJyITH0EKOHrmtz+YOaZg/UymgznxiztqJvGVcvMsGQki0ra
n33zlsR5B5xZW4bjSUmjpSXpfmyrgP2XZvM6QCdhMT+Xvfh6MpHMbr4xVaJZcAnPAz/uNGfBWI0I
VxPSISlU9PjBbxvIb40CZU0KRMJdtJy5dDmZPRQBZ6PbdVVB/Vp649mGGNYaju9SS/pkiT1wS2gh
eNnqq9PkqFaCeLDB8lvgAM8ke04JRqK/vtSNFYSHGxnmjBrcK2zgBa5FEcstxMHxW5D5P0dx26MU
VmukxGytFG4b9amSQYtcqRXr/t2i8CbLrtFgXzZxRQEKyJSZjv1ehFJAz5xD6woJfp2jRJdeKFBT
QZiFjWmj1Yy7rtwYzefLp2Uy6atKAxQE4uetFeLTRtMpOogSXHiCKwrAq0lAa87ZgdDmqNFcdk0S
xf2capkGrINsrV7oG2moEcGfJ81xBmCNwtODBVIkRROJh83SIRI4a7SVVmIvZnnfXCpoSxdrBdwT
jAqvra5IgyWLzZAy9PntUvWIjSqdNeRN00RAg9h1bPSL5igFMI/6bNZWMDu1gNqibnQTJf3MiYxu
PhFwvqFRZN827lDMXdbbNCMa8cBwsZFirwDNPzPWDw6qjwlE+mbyBUG6fEUqYpJ+mygUzR6AygYi
hSJKPOm1UMFGWHi+yZpAPCLJIP2YgZPMNi1+qVhBbiZNXQCKCEW9Xl8BitlB44RiW5q7mVwGiKQB
61rKayKHBhu5oUrJeYTShtJeYI5+nkzk9WyAuv5E6huhIbvtFF3oq3yxRgM4RH5xNAmW3C8pG9e1
wBdEjS7QfPO61YLAYSGogK6YkqXKV082ZwZoGJXMeZ6ompDVC/F5VPA3N9hCuLfFJsejnLc2zmdv
4dJecwZTcQ7i8f/Lc+0ZaE0oY38ejOxN49//9zQ+SzbubJpO54fcNfGbO9Byw/igkBpCAcsgqdGi
mMj3XGLDJGGoGUIRuIUEM4HL7yFJQ/mgtqBQ8kXwybokKn+85BINmW9pEhlIUwaZ3vw1ia5tMao/
QMuidI2mSyoS47DoMMYFY+9QItULAwexDwGNM93kJvGwxLWY8m7N1O3m1HwbtmI3oWTmWv2qyll+
sWkFcZt0enpO+TLuEwz5ZmQ4dxC9nH4kJ88QO9KRRHHQm7VsviMlKlKNx51VFcYKUw51MoVRPuxs
7E6KZZK2cPezTXZL+feCdD7U7INpfJExO5QtO8p47saE0Tdlk3ofILmPgNwrSrsArwzU9noiJw+T
wJcJW1CH4x5NTwNpKi0yZpbXGipKBAAD1ePlLZU08HJT05OHHNxJ0oXOuOh5jtocqDrYaN8RTP9W
K/McymFvuHu9ojElJoEU2RKWF9p5E9RBNExQRfM2N47BqQnBRL+LmpMZWlStBuwkD0lewhALaQNi
IZ+kH6njjdao64SLadhqeWlbWUb519acksPvDMobC4WBUcizNok5Ic12NPYgoiFsITnSXhKE1L0U
zm9s+h+TmZlfGmiYCW5zNOtDu8EynVB4ceDOFACcCQmzWx89TDAphjYfpun8Mm0oAfr4RkR0BZrg
wmro+qID2+i9Umzb5HR5xejsHoXMn0qdJmgc5RWjydpqwxOo1Yt4kkDQrZbdwKXwGqrSfSkzNjey
h7aCGoNS1VxfufJ1E0+4tUKJJkSTi2CFFF2EcVE8KxLVby0HHiaQxcaVN1ldbYy4gSylYbr3aark
WB9SRPjSX20IYHByb97RAN129/h1UIpmJlR0MFmh5ddBVDlpJmwO7KdZ4y4NJv5QCnXlidstiHFS
dOcc+tLko6vP4FKDKqXQw2aGW+9lM8afBCPVA1UJ/xfZvYfJIoqwRSfzFUU5J4lzm0fJ+madZ4Bl
4k1B2r3ICySyzBbCOSt17X2lxAJIHh/gdDeFPtPEjDDAK8uZPP/mZ3jjQeE1/LaXa0ixUV0d/F6R
FiAk1+voZrNK0+6kEWW46o1iTlTSdO7NYDX5nKkycVTqVt6mJCJtJElSy0NSnmhKCw2YgNI/VPNA
h+cLIkTxoJCbyXPiR+SYKdjOG8CQLTqwJ1pjVTcb12g7R1chlSGAm6JRcvPj40Gc5UenECSPlmpI
/EccEpzNh6cQSjNxPJFwBpfBLJ7q8DoHpsewQKCbAJabxSB3VsoEAwAx/W4gz1o9M8u0W1LkPvyw
BnOSSLiKcX7tmtBuEX6RCH3ms/XG8pvq8mrGRZIAhU8dqMIrtANbRaSs8NsmyKyt5KgYQ9UcRE4A
RjWOXCZK0kR1sAR7diXno2KSANfQ/QyM0bJBuGBZoEnlOHPfDoJG9uDnhP57uK+cIsnMGQexvyGJ
S6m6u1QUl0FlsIjbquThFiT5DAriGn83AZnbKEYm3pAcaUQkmpMiBNWoSggXQbydJ8riAlhAMhaV
Fo2e4ivR5aaxJkyQr5xzEvBrttM69eedja8tR86CH8ATctVrVzGuGkmT7DUgKwc1rBslW0pEtzdO
T4qKWQ81K/OTUSwQAjJC3bmLm6Jui+k2LhoKCR9INQk6TXLzwSD1MyJM4d8qmxaKce9M/Rsz3+L+
geItSU3jmBDmI3liSHKqtDPghICSY2kENce4XFKGpr8BAYFUkZ88hhtHeqfQ3FYl+3jnAyBCz1oF
eARnqbzokH1pThYrotMJwI6u3ojWX7wmYZlYVy6SZu4PtTRb9nUdZLS0IlrfakQdxc2ccaO11LoU
JQfxAR/0HX3+LdboqFtQ8yl6IZu8Obrb5W7Ja2JWTR8ObWvlqgITmve9KAHsJ0h/G1A1PTWCbQtZ
HEZG3piz82f+R3A8KVVqACcYKhiRjEIaHTldNAmfk2BKNSBBgH1GK8lH5cIP1CdsqGV7mQD8+fGE
bsXmj/tP70FtAYKXwBqU+19k2iKeI4/bniBYNjICId84kZUCrZG5fOcjRggJUUJnAoDscgB5oIW6
s8yhOFc2hWHpszWoI84yGaGniccCnzXX2iVFrCgX62Z5qxMZkTxiq+Mfxcumw1UnOyZZyjXEGipt
DFVPm9zqvr++XARE5BF8Im0UU1aDqn8XDQPGJTHdFppE6LV6bSwOt5c0vc0gnnN8aGpCyiVtOnf+
xJM/E9pV1jiklEFrN4yNektkD8GYWF8PfXo7klL3IwjN1IapRcapSAzqCIoDPS+EctaPh/ZIFF1Y
Uboov2SgwGAKa+pIldvbcEMUMnQqM3E39xN9MxlsSEh00GfP+osNzCQz4O3WRbruZ81i0V+B5Oki
Zd4cruilJTWak66zSOOR0TC0/o97p5YT8bveicriMpVudMB+QAgOD/GEFDskBQnDIF/MPy2XavOi
0VgIsojcCzwDpC4Qv74EEqibUbSjHS+XX5YQGc5bgn2ibADG+JKmttMG5k5gyOSVsnx5sQFLiiCp
15ObjvZxWUDjTTZkJWZGVFxHDiA9XDb9yzwPvcsUidD+wswWg7ixbPzy8Gu6wfVEcQmUfoV2dvkF
gfRM0Ddb8YIEXa6p9tZsu8pEHiqAVTrKWuQkYQAiTbeEp6V1VJ/469rtGkbOG2S6RMLVeJa4Yt7b
c/Kr+5Oe4bJyqe3AEEcuB9DeCd48wG8ZINY1lWfybqOIKfNuEkakPMQAAH2LSOxnQ+LWkrXzNXS+
3o/nv4yhZPrxwyQQmUBFII4i6lUeHdf1UrTnWhKAotWT7mrGIG/lcm+BFsY7R+TrlcajBOADQXzQ
oXhZ5UetE2ESSb7cTmZr/zpfmK0HXmwJQsP0+uHaVL9ymTrzdhro0XWiBMnX0FRnD7JhzAAyrcFn
52ANL8C1uJR9avny4xySNOA36k0vwTQSBC0k0PsLf9P3QhUUCdnFudc38mhzg4qBdy8tPQpNz8PY
DnwzJWUiuctzU6ifdTXVu3pnZN8YWjjTKCpqaKKwW48WHr5mTmX3JWl+bI8O4ddFGxhrIJJ2m49Z
oWldiDDLWyJC6nDjzTyQIivtKsw1cFIIiajUaVg5d4mHcoXlISBJykhyoqdJ3CruXMqDSlkc3i9i
hB8sP8pDJB1Rq7CX2gbAhKHrPWqNhQj/+nMsXj3PSC/nrtZdGklGAhCC11rzN+1G7sZ36zxMbQR0
N9NwWZhfZqHR/Oyv5k0BCzEfV9xD2LqRMR/PkGsMLDldSSMTfojgA8yHgDQB3i6W/hxWZ/Me5ab1
52gtB363FX7Ew6MGeOQAN9Nk70pdICSiOxBhduv4l4jiV9E0uEvj6TQd29F/Er/6FEZF7M6c9J/L
/0TW5qXljp3apX90t7o7N9k0Lm6nSebzqzvdb/GTP/vNF/We+yKa/tM/PIVZkIrWZm4YHAZHiKMd
LCnR/svvXdoLfm8cBvZT+OoXduEU84OG2I8o8iCCKpwg36MpfAe4FaWozWaTSrmKcGD3AC/1g6nL
TX5LBv5FmocT6SWagkw63iECQpK5Vwnav/hLpOBHUkAtrXy2UW8YiUVVFBzGSpNE9cfyZjcdSS8m
gpa1VG6SZZtC8Rc3egelrJ7T9jr5YFyYHXDN1uyu2ZbOV11K5fXdvnmFjOTGQ72wsC4eZjkBw7Dd
V/tpN4+t4vM6ts6znrPoeL3V52Kgn+ddRORmUCfOIS2BRU4uH5JuYi0GiwGiK71NPKIYG+Viu5TV
URYP5AUXbTVKLShE7Q0M8XGu38LFy+kY2aNeTvG07roHXW/2Ve9k7ZuMXtxk7Um31fH7zhB2dN/t
EF2+cG7ILRjFKLtwUe+1HhBIH0mXyg1uKK+jW3lPOY9GRl/pUzzvy0Wj49NIoyN90gbxud9VHt3e
pJsNHlZtov6WaoknAOk2r9ATUUeTnkqoHfTqbf5FGaP5Z91M2klXviIVr1sP5zcPDy1rfCH+UbTj
kT9Mul+1NskgKx7FI4oFnlNIm75TKdj63Lu/n1mP6w7J+U7WXdwiimHNH5b4LaLSn2ldSH2ALEyH
i75ty8oenF7gdkBH09xX17pnrCxvmHZSvrbumE8tq2EZ4Eysx/iL2pnfIhtrgXGyZpeo17Tdj7Cv
b6m96Pa9NCXwvOqYIFHUm+XTpi8No0F6oXmdORI0KC7zEH5vpN+417M2lKJBZslX6Sa3oBQ5i65y
hb5xlpzzB33glXkdf970/E6z445mQ9bBw7pbWHqH4mHnS+itUU/Gwe6YJijr62XH96+h1zfQ+b2J
HgETggvPptGVDPV5qveWN1k/6/ud9IkkRTy3oM8zbao+/CoEpSC7LjsFc52vrc00H+tWY94HaJz0
51brUxCRArKkjypvw8CN8/ZE6cZfZ0MUjebOEKCGM7wOnOGXeD10vgHXQrQefIHXQ7bqQhqqHXUU
fym+EmxYkxfzAT2DFBo4gD1QKk0RK131EYk1R4lE5PHThtoA/mXrxrNIH/Sbn6KxM1LG6h3oj372
0TCvG48tPC2pg3XeFsX12ip/kc4h4HUaV9DkwLaPV6uuRLUNJInJEEFassgm8ncSBETrjKi/GplD
RNU36N87Xa1FRW0wy2M1GaKU5KJO9y1wSSXAPLdWei+6z2wyNPoovSLVEofDVXGeZZ3QGaidyblz
7Q29kZ7xS5Mbmuw8omxoXV+Pzuk/sKu7ZafBEQArnprNzucG8Ml70tmq2naX7eSb8dUYLy6cfgst
iJ6wDrrq+byHZDJRHVKtXf0Jsi9rQO53wE8hbdSehL3ZDWEr5HqMVaeRWevPrLolidlP8jVQZP0L
QAdrcic9eT0LL8bK+9lAG+dqGx18cABPvFjLCnrQIXvXFCFqWe3Z/EJiXqBn4xN0Zpfq1eQj+vEd
sYMl9WPxifKFCSG9R/oF+TpoR591zg2zDQryxrueXayfiXiQTH7MkBhE8JqbksKg64EQq/i0BElS
3JNgkwfFOOhp7V7RLbqABNPhpnMV9fSLx4aVwM213AvveX5pnFOa0bCDjmzNp1RFbXQlyI5f/MdF
w4oHypfr2bhlw+6H6+hdK7eEEVofVaocKF82lBdoyzfqWPnSHEUxqTjCtJn1JHFpj5tXXZKu/ebn
idUYL0YwQ6zoUbkeqrd9s01N5G/qZfM6b6vd4k49vyR5P6Dm+tKSZrfmfBgBzH/QYl4ovowSyxnM
OxzLXdt2Bl7cbg0l684ZhNfnXldtf+pGlmNdFp2ufqM43Selo3QgUTxTDaADjKWjfQ7sLyqHeagw
O0Uv7WYdBMDtrBNY2OCW3F53111/oLc33dXoUunJ7Uu8yIfE6WhXm3NewUKjbDEMR1kn7TavwqHE
j8DQtQDlto2OCVeSn6HyGMiLS/181aFD/Pk0AmVA4ZsBKd2WOtSC9nxsfJkPtcl5+k3XLf7qf/ti
9re9uEwf8O6TC78fWf6D2RU01Jykt5WMlqMVSCoWORWG82+ecp50AoxLcrrtomcAkeX/oMMN+euo
1adcJyp6VpKek32cXPmLDlBXuZ8VvazD7+BL94UskY+4fBtZXl0aa08zEmpAJFBRvdb7XxpjmXcA
1epYgkPdZ1V2zL7cDTu2an8kdXp+1x58awwD5PAuADT2PsJ1JdqOVKul23p7Poy5N82xfEmFv+Ka
smydrLfsLDtqX/wXOvSNGbUbX7lj6b6JXp01uw9sUFsJ6fYRnWp+DhjJ1UiywC0gMuWMW8uvxaTd
eM61jpl2SAu42tWke9NCLJTry+8X7hUYYi3inkMLky43IkjyVtLsRQ3EKge44SkKUOE5qkq72MYv
mYb34YI/ZSNwa9/8YSH2p6Gwu5LjHyrZkadhOILE/5HheGcHZ2M7doOS8bj9pZ3xKKP7KDcxBDUc
T3w+GQ7Ai46kgvVIIowPenUUtMKp+cN4FAk6xPCw6TArhR7RH8YjcWAA/Qr5M9NUNe1X2AGacAT/
iEUJESJMVMxaA+8UuanWUYgv9fRAMVaAME2T3HWAaFm/1SzWIFmTZicsWISKoxKd8vKrRq735aU7
1Lw06qH4du97SjcLVndgm8DKrp3lKA71B3WB5p66KDLkyxJ86dZy1olzNR4aPsaeryG4mCzzkBK3
HtCoxmQKr4xyHbnqIR+NGvhaMr+ZGIpu3loMqCL3yZz5gGcpxWEZmXyXG9KgYc5IezS4SxBnHDT1
BChXRpXYr5mopg13FdSuNrlf5MrOz6x7eY9daP1J+C09Xt8lN+lfYRMcOFqv3KfvPoVwfq5DN0jv
QWiJtPOBA/ZTP7R3Vt5u6Cf9MY3VXspzb7u07cqPWvBtepw947Jp5gdIMgoUUZx9PwRfs/t66wMC
rE0DPcztAw6G5M9e+sfv89ozfd3Oj3o8/S4uW/mNJZGgJ/8unFHxYTMfvDgDQsUrEVhUxJkiSfiJ
jPAJDcBrJ/yXJx3XWVVUEtnG93c8GAL8cUJeuiRvT1V+ggjraQ2BmLNKy55qaRzYXCQtLpKDV4c+
TqBPlDvVvy+O03p1Ra26AcS7w2fXNLn11uyrEOfIVMFHedkfRGNOawgE2qbS7Ivae5RVlLj6y7P/
QaPcMHCf/Zuf3KtTsbPiu6sIGoAWapkCoXCw8oE0QaAk34AJtfuc3MmPkHjFl9eVD+jmAeUyX442
TraDMZBbH2RMQQWq5/edcVpLX8hjVlr6uvyBvAlnnEHAVXzKq0DmchQlJInEnugIyHLVs5/AMeWU
AReRQtp+WFWHi0D5AAGCz8sInJ4BgC9TdRWoH/CkYAzv93rZBmrgbWEAYf2drAWA0Vp1DPQP8Mkx
/8gebD9lA1gRmYftI07J9JPJSlTa/4bG5a/JTbR4S6u+ITc/yBJiu7A7tudC6+TuvhZl4THYKg6A
qCDRNHDWpRf7vnwFKNIHSlbLCg7A7nNy5j/gvKpDIDwgpJEw7HfvWB6CBucjgsjUa+Antp+TG4OX
nflHmvOXPaDWBxQcMIL371je/BQnAVBEYebdTXCCTqBS+fzTWh+oRYchuLd2yweCKlOERRbY2xdD
YXftntJh2DKq2wIy9Wlw91AG+37qHdgCuINA9am2fWAqnJZBWNkb5Dw0JLLoBDBLF4KCG0imHj8J
D/m03lmANytdgrqKNowOCBho2/ZT3v0K7A4hQ4OjsPv2ztw6oaXPuV1xCJDHgbdC4FoBkyo+5d2v
aHiJhMYVIKK7z6ktAqHPU2kRqAbOHkgUAF5vLYKGMA+bptQ83SiYrFf1Awh2Co8fd+dNf1hpUm3L
pCbD6Z395u5U+usWgAgFgGaEiVRe+TqhIbCvBAFfFv7J2cGyWdUA1FsfiP2qrPs/vPyDW48gAFhH
dDJPbtoF2LPSpmfWBQMNatgfR/vBm4sgmCn0OQmP7D4nZ/oK5ly1IZBQNKUszvcoZ3n9c/AL2DEi
SC8jsAs4ntDlJ/hr1UaAu08B3sr5uXvHsv8jUgMItaK9sX3OCb25Un3yif6acFaBOe6ONzbUwfqX
NUJjEFNBnZ/otQ9ytOrsoxkICReI89smv0bchxwA1WJObfoRJaz47iLb25RNNvfL7Vbe+8S/hVVM
BmB/+Z3cEFSNfzMCrG6KilIy6mjls7QoQ6W+WEInN/tVrz4R+IIGLNKe36+2w63/QYecikN0cu7e
q7pjvxzswcknqSF82dKca9oHEEAmsCKcX/E5OXuHTFTVHc9pJ8nE+RFE337Krm7zA4ZQCymD/Xm/
My1P6M6rbOwaKoa+IQhjLxZN+bYnziHYPTIB4e/bAuvihEbgNXbulzcA6R7IE3pLfvHmj259IHQ4
QtAQd6frKb274MlXMvbY5DK8DtKGWHTbT+kMIN6vC0UKagKc7PRX9vKJdDDxmr4/+ctnAEYfpjDu
INSv/Qid1g6oIecLrkdwhEnv717x6PZnB3A1wj56OQVO7vZniVbdCE1SHjITLQizhxc/eQAB9WP2
T3QHoKJV9d0J5nH+axqlP/dL/HAICPpg/ew0dE5r6QvudaXzT2fa4bRx/b0s7fLsc/2pKJojtHKq
m1/oGlUaAW4AVeIKEAm/7efo9sMjIJMkpHG2Dzqh269qjFMD7MOHWMfLqi+neHD3xNfJor0ciidn
/+6s0b8e5NWIZCK3xQC8GD7lY5+VYZgkugX9dPvZnbEntAKQCKu2+FWB98DGp4by91c8OPlUFfi3
Dpv/ZBPdbMyKQ0CiG+u/SbGcP5b5wRAYAOIEFnrvIJ0g3qvyJYDvj/Ia7GoB5z94dxHwkcHBEvY4
tbMPhbyK8w6QudlsYjuaLzg/Gjx8d+0D5UZgBZ1enFew3CtdeYgQ4jVSGRipjO2HBg9enTQHeU9Z
Bfr2cjH8wsn/E6fjd/5L23H95y09xp0mbxFk/uwH9mSS199/IYkMn//pH4DCM1KlHxX6Bbun7wgj
4t//XJIz2Hr2B98UWgkH/yz97I5Zd/DdfVhg262XZ72Mx+ueljrWFfwVBmH/xYE7je34ySm23yhe
3mono9C2A/vZPpRRULkG/ujGK4GG72vlR632kZkIkAl73jclhlCs/aoNj6dr90j1wcByqdrsnQ25
6uyacYqnZ3T7bOwusymreN/0dgmIcGXVJ30M3HT6fHaX2uk02Te3bV0ERKq23qaB2PbPfltMY/ep
NK1EW5uY43/6BDrzU1Pbhjr5+Di1S0NDvA9UTxP/4Z3231rA3wNgr5d1mcn1699/6Y4YX80EY1h5
Ax/2/19tT1q2E7Mg94Mpei+AA386tD87c0UUZ6U1Jyy+qq327Y3Nco7daN/Wtr+Cx1W16SFKQ/tW
to0KJm7lRpPYnvr7dnbN1jC49HVZalSkT6v29TyMn4+GQKlhCC4yanmk++5th0CI21bt7Wj6aAfl
I1Ou4zK5WhyNgaimWrWzN1Bq430z2yEQqLSqrd7Z2bN79ltsPx7VnpMILFRuHLGm8pEudBartvpy
IYk+n3UXbvzqXhKJrKoP+TRN0jPLDkrq1/Biqrf8ZbqYlg4JUITVW70Mz1h0/5icHdsweh3nWj+k
2bO77PGZgtjc06WtqCHkXcOxfJ8Fj2fDRPS/dOQLnDmE2xrG6LfH7GycJaUV+dJ6DcvyP99277q3
D93OfzkTi2caM2DH618wp5E4FhAiIopEXLV3B+7w/u5+N5Pf+uqBB7G3oyvZHxSDblU2P07Pf/iN
Cl7xU3pkbILseG8TvjXm/zaWoFBxk35qKlggAUffO25c+IQ1/M7PnIKr99u3Y58A/bvjaXp55Z80
Kd+e/e1SP7ozfrHd5OimkwUOv3wL/VqLXeQeo+m+je2FL+mC11Kl0cswTp03na1ttKBS279l3A22
fzQOOHEVB+IuzN7us4qx9mrX/togX4mdUO4xOuBNDao3YjUqaowk/l6ZWb/2jGsMN8oRHT0FMRwA
RQhLUwwDkWmUeo9nNvtDZfJnXV3WjH20EAU/R1MoD4yOiUjzk+yp4UGW7XOCvhEUMCUqEEOXIZWM
RAoh5R+aTD/7XuNpEkZoli7Kg8h1qrd0oBtIdCNTBGj31fb4C4M4tmdOPH3cj5LYeaaqIlzEciBf
gn4RijB1POh7YOLscpo60/iV6dMkJwcNWUNlmhWCLIGu7nslXPmjSNduMP9+txQEWY6nkunxEnD4
gRHw/8It5OMllhfeq1PnYJn99EX0HMZxyRYlzFw+2/9Cq+IMLvdVaItVbdaa+pTGXewbEluijmgB
VRgY2G34cjCNN9NZmLtBaUhEeruGzttHYaTXd/OvDzWF42ZEFkvdFXzDqt3tTIOFHZf8zjocxGE8
PXYNBV+kam+7SXp8tYl8XNVm25vpk1MeW8Fqrtpsz30V4xcIysrN2nE4fct3/eF99JMHRY+Y4tN0
30mx9YTCT9Uu991HbLWjiJJgDVZuGKXtIJkW+5ZEh1uvjPbsD9vmJ4ehP40JcJSbrWMcyPuUR1fg
nKsOQjsO0ZArHQ1bmFbVdgdZwJlTGoQt7aFqu8OnV4cD1P/q4zBMbb/cW8FJr9rb82l8tMCAcNfQ
7FZmsygH57aF46p2eGSn+dFqEESdys26qZMdmyZb6ZeqLd/5YW7Pj7tcwxiPXM71dBoQHztKFwmt
xqrdHmXr6eIxzOLZvi1x+mwxMlWbHof+M2NSalcQjKu3+3ZRAFzMtHjDyP/J03IszvZ977aDIAAj
VTv7J24KJZJqaDuMV3b5rKjjaqbYwVFSf6uTVnUkromjZDO7nJWrAy5wG3LLlTfeVs6gaofFjp4e
NyzXsIB/JE5ccRHfRUc55S0bvfJI5DYOXfy8X7Jid2zrWVRueDV9Ll8eW0Zq9WbddLMLDpS7XMOG
/jgXafuScbmVzqna55cU3YUbzJ7Dstv4OoCb/bIt+IBx9cRt3eaMLI3JD+MjP3t0hgEX1HQWl9W2
6/Bq7qbxcZpVMHiqjjZJs+lZ+A2N8FJeUdblOnLvu5Dx2H6aPh97eigF1GHPXaBjnZdG+7uYWdWh
+f2/ieP/LdcMvDv6TbAaAfqRI0XNpPXeTPz9Qmsi7fHvMbA2A/RVMlNq8Oh+C2bc+fu53Lqf+3/8
dXvKCtNkBfBw39LWpHp3weyg+T+CHVrcyaVNq9TgH1lZnAXP7mFfRXG2qnup7dilS/N1LurXT/Lb
aZQ9+mQSOL4IgZ+10VgvnQSC2FW1453pInwCJsJj3n9eDSuwTdmJOCzjit5P9L+/WCiAHaL5vx8Q
sQZF3c+qw/MdgrnNtgbfx2jf8vY5NXhnbTuanj1M4+eSvfHDvNdPXtkdz8XrS0sr3qjBtu3Oiig9
HAajhmBhd5nZaci555/1M4yv0pkiSrJXnc9u7FI0r9RsHVZGN3XcMCof12YNu/Oebd+3F0eGUbMG
l7JvP5Y3YbOG6es7R9fA+3bD+zv79UIAn1x9JbR//1/p9Oz5H4d56MalXQfjuXrzF9OgKC2zNzAP
v34ljNzHY6sAOkb13o7IIadO6XJBMbeGdt3Ho1EQgnBVN/EYjsPMTp6OIJ91XCNjuwjTtLwcanGc
bN9elc5gZCPqGAn/qNEadvGYi/TpiJZRB4hxbGecvm4ZtA57sI5hEC0fx4bkOq65cbgR5y/8kX03
t+ZtHenBSxcTv9RqHVfGttXyTYRs0/4xf93K3x3DDctNEjvbN7cz9WtYyLe//0sWHJeMrSPbdItn
UmZEUbFo3/2/Php30+LJmfr+tGRxIoBWQ9M7SNcreB9SMzU0LqI35dCsUkcy606Qreyz0TQ8ipjJ
NVhBd8R9j6FzdZBH7rIjPsa2fnDV2+k+LHtpVJCrYd5+/x/hGVX9fv+XLSLkOv79fwZPbhkCqag1
jDVIc/cIJUf8p/oL3NvB5viAhjtdveGPs1cbvI78IXGCOXibs56dlMwilF+r9xmypntk01M5vXq7
XeIwgJxLJoFSxwX79ZUPotSRM/vqLh7tx1XpakVPvfpA7GCxr/d3Hck4y43P7jHmSvktoLDVe/3b
YzEtzZ2pULYclTXUpIkmc1C/70/9/eKwO0pq1UjsYf/F9Qzt+fBLXZE22zPCS8/af2f/xR9HFn13
U151NSy6dphQ1f72mDxRQ8td/+zO9nMbVOR+lQnLS8gxVb2t+gRcplyvJV9VCPpXbXgQBs8Ccb1v
aWsqvk8keT8ecMkAx/YsK/VY/iEb+idDZddELxblZt9HZ721On+wZmvkQCM69e+Sg/RtRhgJLl05
Y1eDbfMbqeJH2/XKDddwn/8WQ1ss+1w1+OEwLGe+/TxNnMM9VAeaa1zYAkdbaraODjvZ8aTVcPhZ
JGzK16JaQ1/JQzyGz+U5q8NuvIvdsxHU2NIxUkeIDrpiOcVWhyHKIT07uxD/c/fb7eFykOtwkocB
WfHpkTchC3XsqpcLLZenTq7Dzzy3o/LRQHWf6n29KOJZsTk+zjDrqje9gx9chEcZDVmtYYh3JvQb
bdewpS9QmZg7r4ekhn09sstJQBAM1ccZgIcdvtoieg2jPBY53aPYhlyHKwjI8dnNy+Ep2ajhrqNh
uzje03Xk/i6nUTkwJZs1TN01tiIA7rdQLoh3V18a10CBXy3kOrgC1whguVFEErRkQv+YXfeThu4d
2DM74tjYv78wzilvu//nX4+L3ju2ewwqVUTByKon/r3tua9HGv+4jqZdgsT7drZDUYeFcU8ESZiF
x6uD+tj7Z/31cf64eZy+MRxC8bDqSD+40xQ/aN/QdjzqOOquYN+F+dkwBYETnf3trEuiP0yzl515
+DhRXaWGF3l54EUW2IlD0OZvZ/u/um891ETJfN+Lvz4xdxFgGr9467yB/FuH7TN2n5/BNHbtJN13
V8zRThHrz2efU+SnFMFeRu3OceeQigNG7ftfdwIkhw9FBQNucQ3Rgu2tYjNBsev/n//635O5Xdhn
/bgg00sPBoAVFvZ+1krnIRR6Q60jVX3vAiBqkAgvZ3+F7DMaqPuXrrAwpjgF8/1yT/7Wce2wwF9y
z24ApNmlILMosU5xueoP7YTz55ABvLfnuJFuObhBqSp46DVM3oWdubFbYmUKTVSDeljVX+Habvhu
4wnCYyNJsn17YsW/PKOGwCs4/dkbLddwBo3sKHWOzJrd0Lx7Cfz9Akvf9f/2sdS2EOMUS/8XBTIP
X+Hl1w+/1K0lmPtbnD2WvO0azHKUUFwijNtcm2XHjyQKD9dHDV4hSNzM9cth1zoMMNFb4sSlM7IO
HLpAoqFkSHy01HQdDnLbLuD1vHVj1mHOtI9WRx2wm064IMtWVuSsw3jYt/s2zrQO7w0p12OF2DrU
w8giPCOwmpUT0q8FaLJfprMM0DYs5cTkOi7jc9bx0fzJdSjjje1Y5F+P0UJ1IJGJFKSJAFmUrD75
hxIyP2nyXUNLT0ORuSpZIUod6ng7Ld4LN02T7Wl6Oc3d8glSh6m/e8ooeypHBZHo3h/bf91wu4+Z
0Wf7edv9+/ARvaJ9o1vfqA4ZDuEr7sanzboMk7cOQ8ot75/7119mN1APLqoJSCQL+o9gFuxOhVeh
hjqwmpaA/CXO2YMbz9w3D3lk/6q/18e7Hz6hhgvbCgP7CCis1JGAbZMkJbq4H4LtkqrD9L+zy1aR
YtZgjBM4Ss+66OgAM8nK27gOjOFudWLCpM7v/+JPF8XhqOj14NR4gbHNE8psVFHKrgZzf/cCu1vg
7D/s1En+4+FLqGhVveuwvGUj/xullLeKdFXNfnL4fwShyhr6fydd/Dfl9+pgeJOB+fZ/ubuC3aaB
IPorOYLEoakaSi9IxK2LVBEqSIvEzZgVMTFZ5NRC7bdx48d4Y2eRx5nGVfyUoBwbVRtvdtez8+bN
ez6fG3gSbGBhCwYv7JdnwxMxB+1usNjfutdqgQe47sU32Ym6cMoA4cYo2rRkSxj9xOMiedDEMgZ5
VNJ3BfUz8LLI577dmMSAiS9S5BKa58TwhIiR+KQz6SprtSgxKIFxks8f7aUm3NouSxA2FAIB7CuE
lR6XQaCtQPrV1oDJc/+BpegG+ESF7+ErQnnp2hUaAux+qXYTym6Ksv2wsH3t/yvcgmv/AN8RtXAQ
rOwaeX9hwJJ3PcCgUNupQII8+eHV4jBumGNosbXhQkKC81Fet95MoBhMkshL1vnsyrkcteHnVv7J
yAYrwoqov+OKLC9i63sYylGR9+FOprKUEQEPiLPvWTjCkq0xWAox1HHEqyFYCVWKJVlarNOnNrry
PBHvWcVCyD/dr9GzGDza1fgVg0gWW2CGf9riwo77qhaFERgAQKqK9bou9RbQo4MS0mqHVnN4l54D
BMjDZ2oSEPgNm2L7gHyFMtoXpNZhpKrKxejqiWYFeAjA7o1EZcgQZp24X4MoyQ0ZHIY20CRrtV8y
evZvkwW47/o6wcBIJmhz1aMyzqz8wJ8duFfahQ0yPWGzbL/trrO7FNiWGVygik74guQnimkyBaOZ
n1MkzttNqYTjiCC1RPHWJo8xeiRquOity1GUeTF4swQou0QTbI00y4lFWQwEiKhczNQ9BWL1/Rdl
6ue4m6qdCrdXxrggl4VhKjiTQUedlpCmaz0sYWd+wvJmNfIel3dgCqkHZ9QK1y6ZxwzKRSTcQKna
hEPbfO4RQMbTU6jjj6AVdgSSB0Ms8qZpdQhHxYUvBu9LUJ1wXzSvcXDOPRkdwdIHVqpn8Ivolm/Z
Y+JjOE70TXyas5F38+ZOtuZ/XzR5EcSGIcvuYrezrJPxik4SJhkeYFO/3qXzqB6ps8ng7n4oly0i
8zGjuDz98xu9w/eueSRhZhL+fCxOWztgN6i/5UsSlmU31B9r7mzLLssQ5QBnabixHN4sLfOX/2yW
HVt6FQ3SHEnm678AAAD//w==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olorStr">
        <cx:f>_xlchart.v5.3</cx:f>
        <cx:nf>_xlchart.v5.2</cx:nf>
      </cx:strDim>
      <cx:strDim type="cat">
        <cx:f>_xlchart.v5.1</cx:f>
        <cx:nf>_xlchart.v5.0</cx:nf>
      </cx:strDim>
    </cx:data>
  </cx:chartData>
  <cx:chart>
    <cx:title pos="t" align="ctr" overlay="0"/>
    <cx:plotArea>
      <cx:plotAreaRegion>
        <cx:series layoutId="regionMap" uniqueId="{C758E8D8-7B74-4DCA-99CC-3F48A3C703AD}">
          <cx:tx>
            <cx:txData>
              <cx:f>_xlchart.v5.2</cx:f>
              <cx:v>Kategória</cx:v>
            </cx:txData>
          </cx:tx>
          <cx:dataId val="0"/>
          <cx:layoutPr>
            <cx:geography viewedRegionType="dataOnly" cultureLanguage="hu-HU" cultureRegion="HU" attribution="Szolgáltató: Bing">
              <cx:geoCache provider="{E9337A44-BEBE-4D9F-B70C-5C5E7DAFC167}">
                <cx:binary>7H1JbxtJ1uBfMer0DTCpylgzstHdgCOZlKjNsmRbti8JSmLlvu95/w5zmOvc69jnBr7DYG7+Y/Mo
ijIZorUVBxIwElAoOIPBDL4Xb9/+ftn97TKaTYt3XRwl5d8uu3/85lVV9rfffy8vvVk8LXdi/7JI
y/SPaucyjX9P//jDv5z9flVMWz9xf8c6or9fetOimnW//fPv8G3uLD1ML6eVnyYf61nRn87KOqrK
e9Y2Lr27TOukmm934Zv+8dsBHKFJf3s3Syq/6j/12ewfv6195Ld3v6tfdOel7yI4V1VfwV6Kd5jg
JuM61q//8G/vojRxb5axvmPqGGHMFqs6Wr76eBrDdjjOkDY//r18uulA18eZXl0Vs7J8d/P/1Z1r
x19dgB/y+zok7zyAn6Z8ZAXYKhweWlJhfZZN/eS+X/ZEUOs7xNQR0jeDWiM7jFHC+fwT138KrOE4
SZ9GaVEOP/507zvXZoir+xW4q8t+mVqLu2el85tin11fLQXcd+D//xQjkyGaJlf3/fSnoYTTHVNQ
JCg21q69hsQO0hlgy0Dm4m/50sW9f/ggm3Gw3KfAfvlYhfnkFcB8XEyTy9ny528i8KfBnPIdjqnQ
TQXmeIcyQQwujBuIm8t3LkB+fQ5/+uzrr+5XUKAuq6gYn7789T9Kk2qWzNxiuwLAFFwIpq+TADJ3
GAIsCUHW8XB7iOdw/bXNCgbW1lTwH9kvD36rnHmPuH5PJAdzx6AgF+iS7QO4VwQwYjuECKRzxDcK
hUeeaTM3WtusYGNtTcWG9f3lsTGaJfG0CJeX868zJsZ2TMy5QGyjKiR2TBOBqmQq9DD68WfiT+87
xmbgL/cpcF8+VkE+Onh5kNtuPyt//J+oenfgFz/+jPryAUXkaaTAyI5JiSCY3EgAsUYKGqiqTGec
6ktlFHTVhR68kBBPPt5mxPziaxQ8/eJTKtp25cuj7VNdhLN+Cau/TigESEEAx6LIvOVJKyyLsB1K
AInCXEry5asXaPr047+KH/8VPoKTbsaPul9BjLqsYuTTKxDkZ9Pk3dG08JNtCnKgHiIwM9GNyrpO
PQj0K04whb91dDzuLJtRsbpXQcPqkoqCs6OXJ4r30cX0Ab79NO5F0c6cGkCC/NRfV6gC9Kn5cw7G
xmId0LPKvOA8zxQkP3cqKPi5oCLg/eHLI0DOItev4yUU/jpbYvoOyAZwZSwtiHWFlu6AaY0FE2LB
tHRFjj/iPJuJ4HajAv7b5yr05SvQZU/S7VrSDO9gxExCjRvhDLJ5/fYjQinG5Ab4im/jcJaAbvF8
34a6X0GFuqxi5OQV0MP7Ip5tlyHpOwY3OTCkG4Gg0AMQhAHuJiCZBU4Uevjxv4r4x7/A4/Rcf9Od
L1CQcmddxcr7VyAmxjPQVWbFu3Lw3Vk126K5wecUQw1KmbGAP5DECsVoxg6iGBFBl1qUIjCecrLN
jOvuNygYuvsBFUXjDy8vSHZnRQye0S0KEpDkJjKFwfWFqF4nHAR+XKEL3VhKEoWXHf/4Vzyrnk02
ynYFJcqqio/RKxAtqgK+rVDFm9lxTcabA0sbl9SAxufEr2ZXYLwn7lW6Tc3rzXDfGO3biJRFIHDj
koovWUcuWIn3OpeeaKTgHa4bBMx38K6vSBsMNrtgHBzzfMlHF8b6/Ag//nzgDNc/5k6Eb2WrwsRW
VlQGJndfXqBMqmm0RXFCIbCHGbiuBN0k6MEwX/h2l3aJIk4+RFOIsT5XCVvfreBhfVFFxeTTy6NC
piXoxO8g6Pdub1YMMzdt/GSb9EB3iM7AagEX/PWf4jQxdhiY7GDUKE4TONcAB9PgUJePONQvCGTT
lygo2vgiFVPy/ctj6v0wKy6mwdUAPuFtB80JJ/rSmbiOIGrsGMKA7ISlz14hnkefajOGlO0KbpRV
FSvvX0GQ5CxKmy1blXxn7mCkjN2Y8kq8iu5AAIXA39INti5PzgY4EZiV9wu1zdhY3augYnVJxcPZ
5OWp43NYQC7JNqPoJghsSE6A27/JRiFoBxtIEMRuTBjFeJyfJ7ifkW7Gwe1GBQG3z1Xof34FvGly
Oduut+stb+RugpuqvJ6mYJXfT+ZP1F0hPisY+Eww3nTlMfizBDMxXrq7QMNddbDDeZ7pYP+5U7n0
PxfUW3/6CvwiZ61fgVDe7s2H7B2hI4jQ6jdZauvsX+yAh9fklLMFikxwnawi4az58WdwuXy2yee/
me0s9ykIWD5WwW/tvTzLX2gHfjB904bm6YOvQRvaLWazbaayzT1SJiNcmGA1r1rTCDiVYcyjTQsy
UKTv7nUE3H22UafuV6hCXVapY/cVRMCPZ5W34E3lfdzgaRJiHoSiDKLcaN1jyyDjkJs6oOSGKymi
YS+N5lzyfmG1mTGtbFWwsLKiIuD4FYSbDv3ZpQfZhGU122qS8zxsgbBO52mDKyQB2YQMCwg2KQLh
0cfYDH5lu4ICZVVFw+ErMAysAdDw7nSW1ReRf69gfBop0Le0wjvFF9dXSHWfq2qr1WdFvUWeROYp
5qAUEX6TVbhOF4QAvTBE9F/ld/oPHWczYVg3+xSKWD5WScH69vIK01k7u5ptUVliJgS4qQneoRt7
Yd11hCi4ZXXIBzGWuupSEC0836Bb/uvq2SJ6fbeChfVFFRdnryCGd5wW7bRfAmSTnv40dgS4MBE4
hXSIm17/gZ9uRTpASNWAfEFuKooSHAOw4D5HMK9sVaC/sqKC/vgVmG0naVHV7jTaHvAJEILA4Cti
62oRpBiYsAAepGXCrSKcF0eBRN/nIGBts4KCtTUVCSevIO6wHhnZVgT7LRL0+DCpKpf36gRioVtk
SRA6QAIZkA+40YM6r3/RIQGELAMP5pIgF+LhaOr20+LZ8kHZrtCHsqpSyN7nl5fWVpFCEel0CZS/
LiIoVLpwJig1bsQ1AHxVRIARxwxw/2G2fOcCEXtzGfHn8/Nt1P0KKtTlO7h4BcY0ZJpOt6q0QiUG
haAaFAXf5KatK63Y2OGmgQjkey6kOSR7rnr5xjPvx7+ANubFwc8NXG/6DgU1mz6iokd+e3lSUUsL
tyZO3iopN5TYP8rKe1+X1QNJLU9TcEGagCWhGzpd17HAykCQYQtVlDd50WqAui6Hh06y2cKDn3Cz
UyGLnwsqMbx/BZrV0TSqtig1oNhICIGQMG6Sa9Y5FYCfUmhgINSqvSPQau8/x2aoL/cpMF8+ViF+
9AogfgaJGVsV1HClIWUGYP4zxL8iqKFlBGMI8mnwz+qwVeFwNk8Uuf88m0F/u1GB/e1zFfinZ6+A
9/vJdgNwnICPmxsGqEq3sncV+vMiVshehoYeiz+F34z9JHm+TF7drGBh7YtVTIwnrwAToK3P3k3K
OTrKd/9xUz7835aay19XYN8S+m+a3GyUwE9Ie73NJdmaovSWLHPdfWgjYlRDe1JsOVkGonKCMwSV
SD+thRWONfdCGZBPZkK5xUaW9eN/Pt/MXt2rMKzVJZVfTV6BC3aeujcN7xeUT9RRBbSaQCC7jTvF
eXQenIOUvY0IWCTX/fnAWX4ltOf5fou9CgJWv1ZFwNkr6HZwOK2abYKfQeoM1TmFKOhNGHrNwQH5
SwagBihFEdmHs+r53o21zQoC1tZUDBx+eXmRvTtLiwec/0+kAASecF3M6xzWYE/pjg5+cIEEFEbM
/5Q4xG7x438P99+Fzdf/dqMC+tvnKth3XwHnOfQrr95u7h70ViHzWw/VjAsWs26mYQJ3f6mJLdx6
cAjgGw8kEG4G+spWBewrKyrgD1+BpQaRqcqDxhCXs6v0gV/+9HsPrcwgN3Iz60E7BuKCiJUKlVWT
7cf/KIdpqF0f7Me/HzjZZpxs+AoFNxs+oeLo6BVIhaM0ugLBvLysf91sAM/RPAQHys/Gynksdhg3
dJMqLOkR59iMiduNCvxvn9+B+ujlJYFS9rotw4C9Vfr+olHp9d15KFfGLqvt8ikGGirDcyXoxhZY
V1ShSpEQaDpkQDbf4m9JhguZMWchz1eV1ncr1LG+qJKI/Rqkdt3N4ou0LtwlULbAmyCLDDoyYmr+
bFqzYrpxqJOHVHC0zAVXu8MeXh/pgRNt5lIrWxVMrKyoaDj8/PKcCroYTi+329bJmHdEQ+SGJMA6
WEGBsUORYTIdCn0Wf0oo7uHjbIb/cp8C/OVjFfJH1stDfn9WlLP+3X98PnjQqac0sX2oMfATfFfg
X5y9S/8AJS554ZN8gfD8JZzCgj7RW+QIkNquzztSXqvzwISVcNe8iyuGMp2lM0exZeeHCh8oEN18
IX/uVK7kzwX1Un55//KX8n0COYTFNtVF6II4BzHUHdw6a1b4AdqBJAloZ6wrdfyPOMdmuN9uVMB+
+1yF+vtXoC7uQsf15OWZwa5/UczDncWjWMF6q/P7mrYTqMElUJaOjZs7sG5Na3NjG4LRUIi7WSjc
nAv6OtzHGDbfh9W9ypVYXVJvxe4riAD9+M957OdnCAhCVvMHLygt1L5kW7Nr3rqx/XoGw/W9fsi0
UWuotoWZt5KxTWMxHoWS1YDNttDxFpsChWxtQsmjUKHOitgWOujbiIyN8H+CAbLSW2lrWHlrGvWo
dgcPhiue6LR/63ewHJu0kSjUxIVV9XNbV/9N036WfNgQy9kWRqDNNn8LZf06necJomKlQn1b2Hmr
wP81ZlR+tV4FujUMvFW9PtvCWCtL3BZC3qovVwcgPkqSryUmbQsPb+lXD4U5VAa1Uii9NSS81YHD
FNBHEYFSA7otDLyVvd615Z6gM22qOdwWat6qLh+UFE/A1M8yuG3h563G75Gsa60WaFvQfyt8ujtO
+lGCBOyMB3ouPtEv9dYC8pF0cFuZuC0agDz1t9LLxypQy0ma2wL+23zQh4KmP1NxtgVz8Pa9pRs9
QelZranaGg7eysbuK2xVrWa1YczW0PDWH+e53T5uq622hou3OrL1bLVr15JKCes589uC/VuNwPOb
qG2cJrMtxIBy+jZL59fhnydI8TuTMbeGoreRoL8w3Z6AnZ9jlbeGlrfR0U/K9Fgp490WCt4KlDcl
zKoSfXXM0rYgDxNF3gZKPej4VjFxMO+t2Pz4930J/E9060FhCXT0gsrLm0blSu2lDpY4dN+EtpC3
dSeLK7CovXzMga7dlXfmRP7cqdQT/Fz4/Z9/V0q27jyAegnlIw+FO5/A8pdt07d159+awj/WibdS
7bkt4M9HI7wVtT5J4ELZJ4wKmbnFlhmOKbgQbD4TZLWEDTovI3HdM3PJ3RYs5pGn2Mxl1jYrjGZt
Ta1cOnoFtd3L9pLbIoH/L7pm/loc3NbWjabV1E4qqJBdERb3ry5DbsrWm/7HG0vuF1ibXP3jN+hx
A6Js4TqZf8Fa12RlnOjartm0rGC7Ds1OdZ1y6JJNoSofg4huZ/MVsL0NThiDObZUF1gnUHcLfR4r
D5bQjjApNEyAuWwc+owIaCRSpvV8CYqRiAmTOoEdGjCcAbrz/LY83Uka9W6a3MLi5t/vkjo+Sf2k
KuGLf3uXLT41/2kGgWkaiCMCU6+QCROAsA7rl9NTGDYOH0b/ffB0L+hrT7eNIfX3tNzRvmk1jY9X
YLLhLfNRTupr6HyCNacEZhcQA2ofV1+TmA1Cg8GQHTqJMekNmtk8qVzJcd+e94RetbjN9poCx3ZW
Jv0JD9xsrwtROOVdVB3xoXGDUZX4fK9hoSGHqGqkUzj5/v3nBKiqx2RIh3MQJghoTfOfsQINn+qs
xGGCbWilWu52qZeUMh5M96CuupnrRc6RL5pmVDHB5P1vRnMIKIhgCJqEmoRCqTD0FFt/dRKg1u9F
iO3BC6PTNiqr8ypuddsndTEeaiO3hrRyprHjBjLy9Oo8DbzynNZBeRTzwkZR0y+qORcXeQPSNlwN
hjGFqwaH4jC2dP1EgQed+PU6QXZf4JrJTtPDcWTE8eX9v3zTa0CBhfG0cP/md379NXmJqpiWVWen
XlxMgqrNLcbaYvyMtwC9GNArbD4KEYh6FbMpz5Kciryz/WgwrcjLtLHQnYv7X7LhlvPrCm8OVwjm
KQI9r77EycNWmKHf25HvkCPK9X7UN0l6ikvujsjgVFZk0mghun6Jpjl81i4OcBAQvARznUNDQDSH
78qdxaR0kqpxsN1G7fcsTP2TQWBPBmbifsdp4kijD+NxGZPMMpuULTrI/fLtd7A3fztwEHM+YNKk
80n0q28fBs3rytzENm+iE2amxgl3mvr0frgCO1R/JIW6afh6GOyADOh4qPAPN0MtUGMZ2Hmq9aOW
ee1RwN1gPxxINMjedYNvjtmHNsVJcVS0xN0dcEyBxwzRKKrLmYm76num92Fo5bqbdJI2pP3u1ojt
RQ5rD7ywjfZr4Qfj0A8bLB34RYYzdLkMRR98TNCQu9IZav7NyZvWl1qol7siLlkl/aDx7YbxxJMh
pg2XjavXn+ui9+2iIvigLFj0sSN5awVewb+FYTrsBoFpWA6Ngj+MnGqfApb246Zum1EPaO6tEJiy
HeS82aeRkRxFRcAt0vdkzLIikCSPZr1bZrOaBUck6pz9OhCkt1vdSW3MkHMcd2kZStIFxoHeRuY+
yXmEZNWQ4WqgUb0fw+59z2mDzyXQfy5dze9LK3O5L12AVCxFlqFvNQ9akMPJeWNUhZX6eQSf6ahx
GMR+anm8qmVtuM1Yc/pykJmLnbFbltlIDEk1NqO+OefE6Ed+EJsjbYjose6KshhFZTNMXdRrkhZl
2VpNTElkZdQf7KKt09M+xs3XkkTCjnI/kzgwGBv5vNsTvHZlnEahjPosn+AyIHtGlQQTg2rhbpEy
Ld8ngEKL+91XDwZQ2JwUdJdlnbuXAROXIKXRpNBSPgkCjkZDK5pJTetsN0wrMUJlb0qvMju74Xoq
UekUu8Ig42Eg5ijlWnUSBLUp3bbidqWnzV5KQ32E21Y6jXPW19qpW1f9JNf1cVgYvczrdDz4ZXJY
MzSlTeBZjh7rkjsZ3Su0BluOG9aHVUd9y2N5Y4cR26v6sNsPAs2xtTwtvxt1tUe4g6yshsuUOTJO
6kOPEGrVrX8eoWJUhvpB7eOLOkaVdCk78cPyNODBYA+un03M1DVPeCHiSapRPEnS6MBLw2OUBMw2
DNLsQRv27yLYS4P0siLRYanVXxK3KqTbV/uOnnxlGWkmwgXgRZxpNopZM8Ku2crWc3qLcYx9GaIm
km7Batsv+sFuurKzEc4lGzKZVl0gU4rPUkbNPa0I9D2zNt1RSId6zD1NOn31UfTMkTSh5Sj0yAdd
BMf+0OJRodPYDowkkFkY6o7ERVAeUwdhWSJzUgqfjOoED6el1uGJlzfOiVOEF53g5a7f180R9rzG
TkK32x9orclaK6JRkxi2H8f9UZP1kQzcRrdYVjZ7ZUoO+rzdy2n3rdT1dE/4ydek0V2ZduxDMCQf
tYSIz2aaNic40s1vTZ0Pk0CPPuRJZZ4kMestv82TEdKKwcZFc8VyTfbEgGOz7IS73W4S+ldOPTiy
1Ipi5DlZOWo0VljV4H5OMT1MWRcdOCEAzUTfGz9rpIH7aRQm/UhLxMUgsj1UoqaRoLiYQmIfV2dV
1+qSpkNhN6IFKqM0vnRZvxsR48DNM90KzfQrSofsXPO7K00I105bbxhFkbZHW2M4LjvtUvOIY0WJ
6UWSBKT/0IP+J7O2JxbcqkD2OlytqnK0ccfLC6dHQITc221N77tGvA9pWpwL38uPuBFVYy0ugVbn
/LBnE8zc0DLDLtjtfRbJ3DB3Q+RwmXHNpl3/EQ3RBOUDG6cajqymvyan6KTTU2HhgDBgDZklPBN4
eWnslkW13+bBRRD0+7VRk33m1gOVcT9tci2RA2VwUQDFaVafF55byLDsv9WmcVzXcWLnremP9II5
NiUJveCxXsI5TDTxde9zUgZf+1aLHtLp7qiT0ICLGBSGCMK4A2xea8WropmbnYFdt7JLypJPmLpm
LH3mh7000iwapzlFnzIWo8OA9pmFsqqw6zircwsnjQuCyyzFJDebblJkWqZJhpOwha1xS+zQ18hV
4ItudL+oBZ3zjqiFjp8YtHUCCgwCxWJdokdlpIe5b2S2qWlDP47qNkvGmPlzQmaO6VoO6aJaah4r
8mO3Dh2+1xY9rycmbwrfzsI4H0ZNinNn3FWVdyoSP6HA6/nQW1GcphdtWZtTJwJzYIxKPbHbpmo/
1W1a/uHSPKUW0jRN3yujvDetvKz7771veheaP+iuVYZ9Bfph4jrx2K1ZdmQGVTyFuQdabXcJZ5dJ
D9aDn0WxK9tYQ91oMET8hxFp4bSmGXflkIoKXhwMWT7S9SAtQXswSm3c+F18ASSDP1SaXpzozM1A
+DSey8a9p/knaVqngxW7eSAbR68DiWJcxvt+2bTM6gcvK6UQXRmPtNoJj13aiVM9q4ZgV5S4ySZd
63ZTT2srSYyaD9O2jjoX5Cfzh4+eTpza1vMi00cpdPsUI5O2uSF7oy0qywWtspRlnBjGuBVOeunE
Rp6NzUbD2qgtEmDG1KniD4IGXWBFacw+szKOCqnhKjwR1CEgHFlTAjA10QnpRtg81EKvNMD66rpC
ZpSi2CodnbWjvGoFlzAkojklPDXikR8VNJctNrJQggkZgz2ke048CsMiPvJx0KRS4wXxZIVJV+0T
3WhNuyAt76xY94NgnGUJSWSbBOF5Z2jYG/l1Y4YjrUpFPzJwMHjScWMcjEWdxP2BaXRmPC5Y5ewZ
3GXICiNU9WDxOKWwCur02cSpUfSV5zy40t0emzIOXGCz3HDcK2YkjTeKHDdnVtv0qTliGvNntIxA
RMVNlIxw1kWZFFGUgK7jxdTYxXmsd3aht1kMWkhDe1kFbsz34L/me92HmB/4cZfndo1B3B3zQYvD
Q4MVwulkTJMS7UeiSRLfSvSucCZwNdJw1JRd34w0F/uToMHN8MUUjdaOTDCwz7Uy9YnleLrJbN/w
6X7Ac1qMugiRzqoDE4GyZ4JeZldxV38uEh3ESmo43Vnb5GE48kCiZTJnLa6kAXfhY449PRq5oRsT
2YVeVVkZC0NiDX2J7KwYsGth3dU7CxNegFDK3R7JPhZuBjcsLM546ldfPYS0jxwN3Vf4Sre2Qi8I
L2uwPad5H3VT3OfsBK59kVuN5rN6r8dGl450N2g+9CRPsKyHuI0tVBdmDoyVGt/cHDMhm8AsQtm0
RuOCouD4uhVUwxAAMnh14NdtB+gKy/ay9BkwaM2pKxDvxGs9O2aoQHBnG3bqu0bBZaSloA/6jS7M
MYghg49Y5gbnmiYix2J+UftgIg/NoXDbYKqVTemMOo5BDFPU+T3QUal9QY4AQPQZ6ho7QnkjZBp7
FZKam+J9ilgVfjBQja3O1bAj55bCYRIaGQGZ3DqplbeVN8hYmGUlNeI6R4Wp92yctRWtZeSW4ntL
khyuOzbKXFZG2HxI3bAtpOGbIdstq9gMLerUfiSLkJhfB90IogPEB1zvB15NQUsZuOdJU6QBlmGt
dxNQrsSU0aL73Bcp5mOEIr0EXSMh1RhYBfsS94HejJs0zsLdXgsGYGJ1FUtc8YHLpOyNq6jnod1p
RZ8fdEOqHbe97pwPZoT5vgm3w7cRIKwFRUX3ov2OBuYgh86twfbxO2BGPdzDdi9BhclGbCjays4S
2n/oWlyWlteHzsfcqJzIqvSGBqBhAc3IpDGG2OqLqNDHWqgNg0wAeVfAYymWWQZW8KhCuS5kafr0
jLDG9ezeIOUJixAVxw1J9Ho3ZNw5blhHhUWi0NdliQNdl3oCOrQkoZ+EdgaOmk8m8+mnqCWabzVp
LvyRJ7owk8zI2w8m6HkXGMdZJWvuFVd6Xw0fUdwEsYS71pynDSMfKHVwMUIDci8a1tBJz1K4rmYs
wmBkti04gfpAK32LF2CmylJnjiOTwky/GKlhuECLtEusDizH4iDXWz2QeuS1F16aabH0Co2ykZHh
cmTyxE0k1zrzNEkHQqyirjVXksaJM1lylB/XuVZpFmelHlhejunE6EKz2wthSIOwuoQ1lVXkffFN
67wBW0YV5DnYLVH2ucfQHtxuUBT5Mmnh9ZM+aw0TFLqasV1UVs4lzjs60zFPW0mI1pxUItVmJtPq
COxWGBo36gK33RWpC0IzyQj7rsduWtk5qd3zGJh+KD09b1K7KIQGPDIhHNTHNq4vcq/1mzHvRU4l
p26SSdcwh1YW2A8/N0kGj4cWgaYb9Q7wrJaUQ7NLOzf8HIGR044EUJg3ESxrPhiO8E/DyiHIwizl
hZUkehlaWVgjTzaoBkXCBdVlmIS0iabELbux2+o+3HZXgCCCaRWtjA3f+1yxChSolIdRZQO/SCOg
B4LiiVdqDR+FdSYyKxxEFVlDBp4vCU6hwc57r/2Efc015ilZ6WkLlwAu0dz2MrH4hJ22Pa14TbpR
IOL4pK3MFvQLEKSGpIZWlbLlYOaNfD+KLrzG9H0rjfWgHhVlUX4JSy4+kCCggHYjRWBjJ17jS99s
PdcaGi/6iIvQKGXYdRWVJktTsLlcpwC22Xn9RdbgMoXfNoTnVVOB7dUZFUhwTWuoK7WmifLdxCxz
7xOPIwrWSeB902LEO+kGWnMQG3XEDlpd5Mch+FlOiy7BgY2xI2ow0WjtWVFNI2ccNwbLrKqL0txy
TUecgWighRUKtySWZoD/buzzturgvXUpYbIaEALCWTDturaMZFJHpTgHQ84vR47ohuFz6RCcTJhf
uvtGi5xvDU6D0CIgfDrLA2HY2+Borc6ygHWFVddBxc+FqKloATvJ0NoiaHpZDnoL3pPOKMpxhbDz
lVUUpHJMovZjVLNQ2AYoDLV0YpjJMMJ51cA9BqVtlzRmrtl+2uffiNH45rgP+t48ytpy0KTQkM5k
rGE0N8oNfFTWbGAjd/A6H1h8qUdjAg92hxjcUuMEd/lZEbgO2DF+680MH4PQa2MTLk/qeQOTHPS3
2nK0onZts6TRzAvzYJA4zF0uTRwF+54bV9kHWoVlLcPEL5yF7n4TErnx2C6c+5dp1he+61XKP/95
5F/CBMf0j+o6sH77sesIwc9/fchmyVlVzGbV0TRTPzl/3+1H4ftv3j8Pfaz9404MZhmGUKIs6yF7
ZfFxIRikg2n16yDM5uzteYDjeuMiDgOzYedjSrkJTkQYhIk5uCoXcRgEgzOFCY5hCMYQBG2TV+Iw
HBp3wvQPcDtCnAZ6mIC1dBOHodA1FUI2Buhj0LYRzZeWAFhDFdRfPOxs1zGB6Cl8EbjEYOgz9JZf
t7pqRvO6TnzPgovWWOBuSoAvgvBcAcuGt1xHEVacxdev4ToM9YawEjdgws/6a6IWkyZ1qGsZPqpP
OS71LznXNV36NC9O867yT72Mp0cDSSIswfnXdGAf9Vkgg5zEu4Hoes3yB0M/98reDWWfNEKXqC94
CtZEpB2whMefvLCP4gMQ310pYRopOzbbxgskSyLNl2ndBalNMHgsJCVI+xY7CJ21kR98acKwq3f7
1siDkRdX5pmfQpd9SV2mj5woCQ5yiAhpFi1D8UHUxKyt+8Ezd1Yr0IEQlYlh+CMCo2c+b2TVmd07
YcKiFAXW4AwWWFbHxiDOaPLZZdAr9vZ6bsCD4rOfo2HtRQoaIMQToraEF+Vufd5n6XEeCclJLE0w
7cHPLkXX7VdF9MDvU+IT8LtMiEvATQeXPQS3xNz0X/FHuD7YXqBZgQuqjxPQlczWdoMotWvHcMYU
vC2gA1bGQ16QedRjBarXb8UQ1BIGGBjgxFcDPDBdxwFJ6ciB1KaVmuAuD8GtbbXg6T3Jw7hMZGnw
cNyGeBh5eZXudj3NRhFQzGK0xK+DFUoYAUMdHgHLCTAMFG2C4F8HABjRrHXjTpMVT1k2amqPHTHw
p3XSJ11OpJ/qTSL7kprHwnVBuoPlGB/lfsD8PbeJwDLVq1o/RAxVjiRO0Z/7aeuc0jysP2p1avb7
WYEQ+LRDNwWXptZr/S4N6j4b5wUHx0UltCiRdRs1lgcO6y+dRhrQWEjAK4lyg13M2Y0+1mOEwM9X
UN7bRRr0p5nbINAwcekXMm+Ztp+7gWenKStNaTQR2K8mK4PvObjQ8occQir2AGTQ2R8TAVO3Qc1U
Ylow5sIdUvBuyzgTNVjOPP/SOxooJB3uH7ie1/6wtZsC7wJvPowGhR7VDOJ06+gB6QiBssAHK4gj
CAmYleCWKOvqkGiZfxJUegVqD9esEjSRYzArMjuO8uIjC9Jhr2jSJLK0VqsPGfHS/V4vAjsFhWvU
hbQKHrjUCqe4vkgwdghmr8A9wtiYr69QkjDCLuzT0rX6RGt348AMGwuUCh+8j3p2GtGsTR8I8yHF
mTh/JYx3no+lxTo45oTilxNtEoU5bcAHFujOBxYZ4v+y9x3LcfNQ1u/yr39MASDBsCXZ3ZKsYDnb
G5bDZzCBCSQRnn4OPTVTVkulrm/Ws3ZZQCNc3HvC5T8lV/32zY0zygrVELBVE0q4K+WClCIZbcvk
UAu9fg/moP24dIGQqN5LcBS+bhUwmbYVmRFq+1jHfEVAIEGjrl6PdHvIPNvSEJ3F8aWUKAgQfM70
BXTC6fchttSMzfsxcS0egG0f/fVhnkU2gT/O8TUcASlk+OdrXH/vh9uGNup8UuLn9PVXRypyTNn8
fRnG/tHNSCeTuEkeXh+TvRBNcDESBDZ8xzbh4uwQCBkHhK+KZJQ6FmW+dID7RDqJIW+Gdfwajm4v
fOfOmEIP2qbgN+LZ5WyL3fvX5/LCMgt8xpju2YhAB+mzqYRu88gvBoIYK4MsWgJ/lPVaXjqDLw6z
ixQEnjCKYP702CvRhZA+AIpu/Uavu6gdDm1rUD6AQojbrJZh+G0ztrsu+Rg24E6tQixU1c9xGOv7
oUNBna07cCbjil/QmLw4NyRxcYLtp0A+ns7NDWsbVMFCsqmrlkKslFwj25H/fpSIoUrGN+2RKuJJ
ezrKKMEfTilgNNmw5W08GNSeIw8+v76dL9x1XHH+5/tCEBKc3/U4WXYoDuvMgkodSaTb07QwdVVO
gb+3USuvghAolVdxef36yPsOnt1XpKBQEkBSQAME/Ke/j9d2E82CgxQ2OknwIFa4sThv5BEcBRim
xQ53NIrIl9gZ8OAGCNzj6zNg+0adTyEMgDZBFILLRc8OmZYTRQW4vzgGOGlN+q6Ym7DKfDKLB7V0
0fU4L/KkV1CTJfKOGwiBxusWxW7hu3i5YZ1xd0K6Es8toIYLkeaFyI8bticSEE7FLDw7ZisbauTp
iUQ5PLOHNorWR6mRTEDasWOPHRsvSVdeOgx4DPfAhgTu2Vtje1sHfcBkjjirsklp/yY0ZPjRy7TL
GQvAuEFwded04r68vhUvRNUo2ksc1MAQ5/xRZfz1yqVypUoMgcyDdUJCNgc4kCNUCqkMZ/C+OioP
o57KD/96VBxAiEpojBRVnGvFLJfz1tlV5i2ZfiemXb45U5bbYRkoCmfBagC9dvPq9Pqw4f6Anp27
BF/ajHC5UfChFnx69CGx36ZkmGS+dCPO0gxu6EqTibNTFPXTjeyHUhxkREdyWJCP3YxrE2w3gVrJ
b7c4gidOhV5eTRulv2teNvJKtTJhuWwVV/kqZDMWder8j1oFnoMHn3SZCbmBd4i7cOoOqMy8ObIu
ST4kMlRbpi2ynysWrsJda65cmFnldZ9rAPnDG3BhGuTUUKurQCL3LCZYBT7yxAZrzgmP7xuzhu7E
Z90N2do30QpEeu1dZlPon7IdWpyzwUAtcOHNZy/cEZTEARSPyLZFlJ69RkFKAMtQYCwq5cubUhoD
vpeRAJmvLI+r7Ne8UWB7660zt2Vr3W0IPOUuTZvwyrXTcJ24dbxuqiC9nxYwctDqoMq8sN0v7HbM
IXLAJxn2jzKcBXIHclqDLNq5kT761SCa5Y5M27fXR3khnOIj93goKJYjxqF+eqbCdLYOG4+8qxpR
b6ikUpCMRHLKkoXWBeg8d8sS1E1FsiQ2r9uYXkiqX3gW8aE61HxM4BvjFGrRJ5nqYtq1di4iWdQQ
9oVxCH2alMvb13/nS1uOegqq8DjkCFXi7IeiilMUxbPMRdMHt7NUJE/LUB2dWLcKbNOYXg8Qm5wE
n+sjdHj1W659ej3WLW/B4c/9pwrcTdZQT/OUVQA1XdOxC2vxPJLifodAPgDWILDQs7VwKW3rpcWz
CjIVr0MfVId+pM3ncTDy3juoARwIJbvQ6MKrek6qI3kPkaDueTtGhkhvjz1/RdIqBBSZCqQNHTQI
p45L8TBEBjDlSOTV4Icmq+QW/wbsE2RKSn2zQGJ0G5k0zcox6i8pE54fCkwnRO2C1UBi/me6f01H
xMzVdQ9qDJTwVqjBgMjpAeteOBTPT3+IUw8xa4JFDxFZz3615iAhjCGZrfhyCMBjF9PsbJVV4P1P
RDN2TZx5Z1D0f/WMlmM+N6bJ5KhcoWs6hMeOBv0hhEoBBHUjlMltU/3gsY9P/VSH2arC5MKNfZ59
YM5/qk/olDnu7dM5m7ZWw7IAIjBm+BHiDRghBVsi5NTOXsolnr+vIeA+iK4j1C4BPsv2dCypwoEw
CE9QOqA6Wf3c1XnTBR8nR6OPNRi9vBMu+nFhV/a/+vSdgwh7jwUhPp2Ljw6d51fQ1yWzpSTjU0Vv
aCm2ACg17fO458MXSYjwWVVDiEFQUbUA4sM+C3SyVXlr6xQClmi8ILt+/l7smAwH7AmIAVfk7OXt
g8GuBsVUBt0i+EIz4sHScQiqdB6WLjO1LY+vL8IfXfvZIoRAgaDGByKEyHx2IYMqAkCQYul5T4J3
4KFdnfnVu/hGaTMsp220lc3aALLEfOAkaKHJoKm5knUp+lypvunyqksgjKQcwq0Cipr6FEcgD76k
nRx13kXV0jykU5/Wx8UrVedORBW78NS+ENFAdQCWAWAC+S0/C7uKSBa3K35GvDHzuDUNtHwJdIxD
t82nYQ67O16uTS4FD3X2+hLuX7g+P0dIR0EX7Wg6FvFs7KgZ0jpwMXRJwVq9q70W/9RasTZfGrU0
OSVbTR6XtNO34E2E+IcGxn9o56QpMymC6XBhOs+rcQQ0OCl2KwNP8Qw9vUxOtKUdNwbwKOzrD1CK
iQJQb1qCUifblxFiUpBrzDUfJ6Nt3ogUCVo5VvTu389DMGwF7tiO84qzk1W7kXaRlMBpJPNfV7M0
0VEPnN3VG9H+hDSo7A991IZvOj1X3alNjKxvhpaDQ359Ki9EeezrDmfj8+X4AufZtXKk1KmOa9CL
JTQ8OCB9YZ28VJ68EDAjjmI1AUWCROM8iPWJc6CSEU7AN0NSIiYoXQeodlUGpa298JNeHAyvKQAI
fEAREvunm9yrKF3CRBAUplAe1XOTfF969cVwyz7968UD6IlVC6AKpnBAPB2pjdtaMLnfrL6crqt+
hUKXdvUFRPqPieIsDkVcQJUNKDFkz4wxcVdvLlz30JdCfT2P3nzyCzwK1xLc0/dI8Ypfxy1PC9ex
rvCSNaDXifzFzbrO2bZ035OVAV7Dx/1+q1pOXUajes3xxwKZQYUHDtrFtHv/7xcH8AecIZgxC/jZ
EwKkUSQu2JDO2IQd6iV1kIlC1/z6KC88CwANAR9yziIAAmfpWqcmoCASo5B+jXKNiHqquWYfg6GK
b5HX6kuPwgsRLQKGhm0AOQa31tnbP1Ut0UiO99M1IPjTzX/lvJpg3dDrSc4Q7NWqtLc0oi0Qr2W5
rlgFMXhrIWiqTcCLsa399QoMMgMrra4incjjlMw8S1EyQ4Md3Ibp0uvbZtHzhQz8hcsewTfEcYgo
TVF9PT2v3A+WjXFJsgEVFMrUGW4uR92FKPviKDFMbKiTU3zIbs9o/kocq2Umq+hQ6w4I9zezF1UW
s3m5MMpLtxweLIBsCfDcZ6+al20dmhI5mB7KtJhtBAHWmAZN0THF6v9FSIEvDSZ5Bu4vOif9rBdU
zZ0j2Vip6rY29Xw9aOBLIbTzF8qAl1YP9zwOEkQVvBFne6SDdjL9hPPlRbJkUFTp6w7mp8fXr80L
WSX8ggkDKA0ED6zN0z1qKxfPm0VI2ep4yVEEzMfBL2CW9Tur+wJ2lUtv7/PfBdIGdwbfLoQEkp7b
5gRoqTFYUfxJVLlZG9rxQSzEXjjhz0+FgAwpwWc0kSmjkj0LOoz1DIgHnrNthTaDkrisYM5j8YHF
lbwEBmGNnoZljAXsEKEfwQBF0tM1XBs2VwQCjBx1HS2mhMAkM2l/IcC9kIUC1QtwIKL9sHOx/+S/
rlPrKlcPZQ9N9abJz7mDXscyJW98BC/C2oR1pptufkdb2dwTnYxZB4o6T4VPi1HMG4ptt1410B4d
W4hICzavP1vTp+8tPh92F3LffEKhVaYXMr8XNiLCt0xBAICRAkJ7lvh12xDUKsUB00u1l5ADeJd4
gf+gC0r+9d8eZoAJnEdwliFXh/j56QqFogRkwgCgaBpD9NeDDHQkUnkfzFDBSjLL93Vilot2zBeO
9JNxz35jupSrHQYcaSKBcoo5+N6MkOxjKr5YVJOcoLL7CJWvYFnslugh3drvqk39kDnSDsdtURBH
tGb4/vpy/BcKeXYyI1TUAuAamGyQOk8XREUOtHPqIUak1TQ+aucJ+UhH33U3QF1E8973G9wUsB2w
34nGzcznuoyaIp6XZnyEyK5P83km9L6Pxk4coTqdUC4EMnkPEjAKr7DxHaprE9JPe+AdMlMGesu3
TUYE+TI0y+nYDC4fqIcTpwZBEMAuVjYkT5K2QmKtIfi92VIPLRVdPHxAcRLYAW4gz2DhtW1AcyBg
9J/O6+gdQHPUvN6Y9REYFjSvvZz7n9vAav1mgb6/RmIzhm1W2sCKHLN0Ip8MjvdtFwMLxau7c7vL
wHsYI6bGfQ6ipqsO6cziOpelH2asEx/fAFqcXA7fDHQ1rW/NTwthMEA4iFEgzp1ScRuXrRSFagBN
ZSROq09xPNa4f/D5GOjDUvZpmk2fvBFmTPUBORtYr5pauh0MxJxtNq6M/VgI63+kAC975GsVDY8t
1sQX1MJBcGgJgVa1xULmepvlgSUmFrlKLV8hg5UjCP2eB1/jqQ9/wUfX8cJCjHojy22XAoptO/Vj
TwrL6BhnQA/nNpc6hhu61Iv/CZ3m+DkCUBF6rLApexGgip+Gx40jd83giYQDgKkgVkfRNxVoq2aG
0FBBZZBmDLpowDAghbLZVqM51UkVbjmpqyo4VXPdvVOmsV80dBxfrFOPwbQ213MdzeyQlGr+Z9Kc
/Wy3afhcpsS/9R008LlrFvErMdZCOgiYa3gb0n6cc7jhx6YIVFVBy+D6GBrv0DlbaBIIkOiwy3xg
2xovWRdr9gnISOBvGlElwaGLm40VqorbsRAwC5wSHnXmaCpnqoJv0Hzmahv52xh395HOkYOggyXk
8wJj9c9mnEOQsYms3gf4vyx3Vs8+p6UJo3z0o/mmGfDyTPeEQpjaqDuxRF2VK3gk+KGdWaBu1jBe
cc4SCcU4jjl0ffB9wvtnOs6zbpPs1kQRtKaNpcv95uruR9soc9+F8fKjnd0Aq6JhzfXUISP0vYW+
FYChfj808Fpn01zXIgNW6yD5DCx742Ctig8iWnmXjcEwVseIWRodaOBlA4khKOa8L0sChVa6Vn0W
LvAyFWYay++hhS83UyqEFsW7MqpyusF7VKmxOlliWwgSYy/ei43IBXBwNMKKkqxaFrCtzN3JQp75
qw8IFCWwZ7eFH6H8zwfWqxoOg2X81KmmH4pu0tuUEUrFjzVuicxHiBpX+EjDxOcwHIfRyYIk2s1k
aT8fbFQ79aamE4LKlDKvrqDtb/dL6ILP7QxXRKaYgw+vBOm+q8m23y2L+w/Q4ydxtnJhVkietbkJ
QALHhedwCWSNUfU/A9T5HeSopPwCifVw27ukMdBSlek3OvTbl3BIOuybBxieAfoy0OsOZGpxfykT
OU1X9UBgTQLiBZzyA76k7r+sO1ixzhHTWRX2Q5q7hXdVUS1++UQnqPyzrRL6wTPh0InAC/413qry
bY2QveaVrtd3gAj8Y+okBD89ZCQuqycfuBPUC7uVOHDhdjMl4e5ocDObsor16UOvh+7nolm1FaaB
/FWMTRgVsibm0c+1+DFtnX6gZpgruHY2+sNMaxcXJDUtBXQ+QTWu8UzlyVy3v9dZ0M/wBsAL3oZa
PkLuBW8szBs6ynGP4c2IxoT6bBh8FBYcnM07kwTAHOGNgJGoqXV8Y0e/zEU4hetdty4lHBfhNpk3
JVmVLWhTdx9kYKbkBMQr/MD4snd0mNrmHYTG1Q+Ub0DZyzJMvnPg/J9hylzeh3yz/orGAR8BGOB2
Z5BcLZ9p1Zd/AhAMcqaZ7uc4WneDDvU4HwEpf8OG6T4vsQza91Hguy+I3GlyS0OUzVk3jrCvRmVb
XcUrmSzsJq6DRD3qPibd5NVxonissmSrt/czBWF3QPEKymVyqyRvyOTK+LD6Cl7HxASdzPS2zhZX
c3AuGzu73dblYm6DpazuIFmm3zXTdoURuHO/4NeVfd6MgKSvU9HUfR6EfeSzMK3Sby2FFy6D/GN+
U+HR7m7EpiZYMhsWFbwP+P3SzXi3FhFodsVdBG1xE5TtA5jtci4gPIKGLIUjbskqIJgNtEaIpUWD
lhlDMfgQ+VBLHB9gVOAaHEsdp98xQBngl7e6OlbJwgZIo4Pqo0n8zE+l5qe5KXXWBbK6kQYXzpEZ
hGdbNjB2wf4+ctDqhLBiwBF0VzLx5F5HaVXlWoTypw8d/J0+NPyelTNjB/Bbw5UuBTQCpOrNz9CH
gQHKFigYxPt0JzzpbJNDKUlo8jqZoz6Lx7DcYFlbkx/R0KtPXTSm820qB39oVQ3/Ap1U9cX7LRzz
NQotmFgV0keuPHBqL01QnZYlAHWJ4CCj61DE/FsdpPCRkQgPR+aYi99axkDTWlri75F+qng2lDG9
nUc7kGKkZHiQLkzrvLZioSfuZiOvVralXyaZSAgraq1vVhdFCDDTbO8QmumclQCDy/uuZ6pQHFae
QnVc47iIPoQbZnBQk6cj9HwScrkh5yOFAadt/ZoUJROJgrd+gSlyCkndZHFlN3aAY6hbb0vs3C8x
x+YrUM2wA/NVxu/TxDdbBut/F2bBNKnvyAkhyVUm1TjgW0i3jAkTfHe2U1ATIucjOaSNtIYTbs9K
G5Ig8pZrykfgoA2Ma3pNH0izLO/GsqrgY5vkQ1Wx2N30GreXO0h+kQ4w+26Gt0VmdmuAwCcbdI95
47T7huQPFQi8ZbwpSmrgTKAMzRKycbKO5shV9KN0Hf/aTrRF0PKuDeG0iOL7TlcoWsLVgPOuaLGO
U/q70RH5vnLQn9S7SkArOQU1lFGSwXYFm8yR1wa2piBw7Eo0u+mo4gQyGJhK+BEewW56BzvZZvJx
5MI/4n5UY24XCZPWgHsIT4skyVfjWliaxqbpuzddGMI8ndSra97ECracx6ajHSz0Vde0162g4R0c
iAPM9vG0ipwwoGkZhw5hvhPrVE547lSrDpPo4JWZVvi+T5y4NTnFvK/HG5s0aN7S0maW6IhARXNK
tzmEPGp1S5aS1X7sZtLAUMHRYWAG69BlnYY1KItlP3+kQ9DSPPRiY8hZWtVk05JKuLZE07pid0x+
hnYK5qMyHegnAYveBzFYxW9gw6tuBhszX4h2VMelTR3SbByVt3PcIsUKSvj7UxaY5iZBi4m7Hgga
6kgLwUEGbcfaF8Zv9ZJtNu7Wg450HGRxCNfxNU67verbBC7QILU4106Q+La1lKlD3GkV33YDWv5k
yKtWpC8VgTfYGJ2+Yyo2yXFwW/lr2xYZH73tZJfPHQzMV2glA91zPyTV7y1uSswNycpd1zt6L0ru
98Ehdygqk/CfeD3tJ1wmYfMAkvLHITACiMmo3o6sqsrrkZfzVzqm/QO03G15UNRMp8FsMH/FXO1p
9cg2m0uClg0SrTNqVPJddR+G64LaGe1A1O3sYcE6eFqy+TAudryKo6HRRWiQFGTw9nF/7OCh08c5
Ui0vBqjXYPWI17bJw1aytWjgv1sPY9nbfAY2FwnY9rp+ykL47D9BYD/dM5Q76IhgOoD9aIAz0EML
yRjICFO14yGhXbkVkm3TlJVsUiqD7iF0VyJw+Cv/X3oYBeUK9c8gkGJlSBVhzVk2ApM4khN+AQJ9
qbQHMR6jUVW8izbPsCMH7VU/q1mCeOTVaSSt/idu+zKHhVtWF2CE5/AuSnu0EILMC8olWDOeVrIi
KJHVBguen2kYMhimdGF0o3/3hIuMU8Uv1M4vCMtEBPNDBMr1j5L2DLwMJmgN0GdE5mHULhldtn7J
PPHpAj+w/VVWynyIRI/Qw9T0sSXJ+AALenhYBUf9RHDBM2MnsuYdsfbUelh3L6zIc+QOE4TeHOAq
FCPsXDcDESUdIj1CVSwxSwtTmM9S24zwhyXk7TJCG7H2aBXzOqaw7+kZooDKHkor9BoDUZSe4Wqx
xKuEk4xRg2F9QywzSdYuTVqA4PNHDRt2VifB6vNpsO0FBOz52EDXdiVpTEWQglF4egbQSqRskx5j
zx5tHQb0T7rSm9JfNe+/Ixst31qFAl0TcskK8YIiAyPHSby7biD4is8OQ9t1qdu4welzYoRIf/m1
ViFgDVdBQZiwEtc+EdellMMPKFjbm4pu+qYbbflPFNnqArT5fOP35pbgHRjQTQ768Oky2JqkwWDQ
BUUTs96gCFI3AS2ngwcgWmW9676APW8u7Pvz+wepLCQ7oG4hZEX7t6eDkpmlnYcfOAtkE9zA+oJy
wSMbGkRd3eIfutPr5+yF+4f1RqMo8NXQVgB3ORuQ1qudRkgnNRmG47A03UGGMA57i5wTLxs63RSx
DfFegrYFatmSFQ8LpJ/VuxQm+KOHqPeG2RViphAtIXLDQ+TGr0/yhUXBY4iDAckKGIFzEaBptmSs
uJVIRcYoMy3AcwhxqiY40on9en2sFwTk0GuH+72DQgaq4h2E/Av+NYR2yvYx3FjbMNwKC39lPth0
8XkASy1cz1UseL6kofy8ekvkKaho2mboNtInhwtz2Xf7aRTAxgC/T4EpCtQWZ3OBJk9Ectei1KkU
y21PlJNI1Ty/N+gmI4pySeJj0kYQKKHdGAn3VlVIs2DMSH6hX0c6XNiIP33Lzie0i6Uo2gXCOMD3
nfprceogIePi4HfYmpkfpg69XtCJKclG3yaPqhoAd6tqPEk4vpGke4c+X8F0nNZyu5qbZvu6ARk8
rCO6ALy+Us9PSEJjiP3h+hSww5xrs2du08AtOCFNp7rCek1hpnNwUsmEXHV+uiRUfB4iIYUFFwG7
CWSxYF2frsNCNjrhQIJU703y2YHCyuplQX+vJd0LBOmQazftCo2OSLi5sAv7Hz/bBGiE4CjAkdjp
xbNNQOQZdJ96mU/TAMv+1sUHg5rvwuF7YUlx9HAX4KhBn8xnurwIDavYrlGsUEB+aCG9fjtzz466
9/o66SJ3yb7zPM3BOweSDDcFymbQPE/XtAVoAZkTHtp1muWDUOhy0Dd9nIcLJGqvH5cXhorBw8Ek
ujvgaHAW2jfFZ7bstp2qW33hF/Sws1DVZH4q7aUAu/+ts92CExVdixD4QP79CcB/XRkZw6m2VWiT
Y22l3kRrP36uQoV+J170yV21SYtmZcToW5Wiw47x/DffajimZ7TlGBfgyWs8DDfhDEnmtBJ/AH5T
HiP0zYGVo43NTQfB7IU5v7g8HG0ZoQDD4/fH9fTXlLfUQjQqcZuAZDX/9JaYo3areKyp99ev78Tz
iALCGnudQpGIK4z89umub3DYtR1s90jgCFUP89rqpFiGyf5CZz40eUiirfvaR6yZbxob7l1WeF1t
39FfpV0Os58nlScKyrECvnDPH8cqlemFfOiPcuLJFkJPkSAK7wwPZI3nJGewUF121Fe5B2XoPsva
SpYb2D7QtBI4ti0k2Vx3ilhfmdNieeo+Qm+ErntbG6PfSSzQ3gRqiRk6EMT44zROAyyC4wTcOsFd
LjNwQuQ+atAPq7AG3WRz1c9odcJhZBozu5a9uVEimO9WVev2sHTSHrSklb1GXyMKSoJAro22YXzl
Fy7Kn9fu7KfDVLTz4liBMD6PNSXs+2hXViIXRLJ5MmQituho0n4DEhEMhU9W1RyAJsZt0bqwG494
WoGEQU7o7mAIgop8qgeyQdIexe/1GjfBtw70w/ugbtzPOG4AJTZp6Ic8WrD1GbKw9Vujhr3PC7r+
dIfG1pUGz1hX718/eM+CKNBMFDpoXwkLRQh+4+m5m9A0oEUWXOXooIq2WrOI83F25oKI8nl6BV0B
qrZAIJlHNnneSBUrldSsXCAhXcsRTRrX1J507zQ67KhwPtU+IR5NZMoewHfdqyso8fSa1+s4FNsI
rhOInUhJIe0CHzdwD7QU3RLb+AuSp+erAbMcpLVgMHkqxLmqJwLwzSwIvjxmjT3JFb0jKcrOC0/K
S6OgSVKITuVIaiDgerrmQEgEmnTskFIVSyDkEBXkm2/q8cKpfRZyoe7nMXzViGDxXkY9HYfsLmut
ojo341gVoo5YVgI3OTi19MOpkTZ6s+3cUa5tqG9mNH8Tx9dP17P8ADPAesLQDZUUfSb8MbTfgslj
BiEfyFGH6F0Zw6F2u8RWbgD00Fk3JCw9cdCGb18f+tm7jaFT6KVQvUFFC3b+6Y+3IOFXWqPtjjST
zw3cKndgHMt3CDrs0Zatyl8f74VN3WvjeLddoUvC3hT775SwxC2H7hbQyzK29Np24S8Hh/6FHY2f
j7JbvlER7Z7OPTE/GwX1+YLupU1eR0p8bgFat8cqDYHtz8gaqkOjW9mCrqzg0KnRIHk7ePewuBEm
XAOkaXoDWA19n2q9/iQh65YsdOCN4zUc1is0Cus+B3Fkf5SkWhEHBg20XXPj30Hoxu+7OF7iIzd1
vGbo1RTobMNMv9mRpeSwtu0WFh53KsLlIabMJ6oVSiQRD+vD4EYyZx2Uk2D/e0Le1xALlv8kXTBt
V7DbRPKojA3SA2jaUqFF1d6ECa2ZevSzDtXiD4ChVVikrZThEQ+9RRmGl+ozL/fuxTNw1scQTNPw
YUB17N5YjlaVOdiRZTpYBTd4vmi0MMv6cVF9BpZbf/GQbLGikqNAx5yqGjas6Drw09L6FBmFD4YH
Qsp4KTanQWNpXJZHCTEWLBC2Kz80ZN6+6zEaISSgjdFfR9DR1yIelzpDTYiml39O1/+1T/l/f3CV
/+lP8ayH/fPvj/5pnbK/U//VOoXjKzMRTCF0B2rCXdb8P61T8FlpXH14CfBi44tAe8713y3s0/9A
Y3k8e1DWoWoJdyH0f7dOif8DaQ5DaAQMgP+D6PwvWqfgP+JP/Z34YkLoaoEpwCKPPBtzfHpltXbt
3HXjlpczFLNfy2qI56xHF0N6IBvz6CCFLFyDgInQlGkGkfILKnT0glwBOGzrcGXQk3POXVoyDdcD
T06+DJpvbqv769Lw6etg0F6oViz9IiEA/aQatEOaqf8gRoGmTMKthbaj+uAJzD0GOS2gtLj9B0h1
82YL2+oL2t/5d83cFD34lFsFWu2KTq0FObf1P3no6sL0dvs0blpkySTIYzku5HZsoKjOklhPRxEb
dcWpq3I3RfNNuPQ/Zvppw29o5beuio91E/40Tf82bd9W4acRydQj/FTTQQRqu/ZS59Fqwl+jDNR7
tGeyD4auNTpTDXy5j0cmfkiAYe+Q/vvHuKmiLwK8NcnjxpQnYHTuSjUmAl8Cvi3douWmoUgwkWUv
N2OQ5Mi0TYbUPc7R/DC5KtEYOZvGLjrOEnKFdB2mKwNw60u68fAeUnSWb2Oh0VTutAEGPe4N7DIg
Rv6+983HNR7RJIZMskP/ZuSdt8E0mjcKEfI4bO1SrACi0VJZl6cy6vJIi5+sFWuxGGbf9rGwd1ug
epgKOUODbZAsQ1i/TYKRFUtA7ZFCqfRo2vQTr8sqtzNN3qwKnSXBfXRZhPbVN0M522Jk+iZSakTH
2BBtc/Gza7TQRIHQfyDoKHmXVuOcrWhufEIa299aDtJdBI38bDxINBOh2dkU6ehjU4uv6Dcu3pKl
LHMyxcHtAI3kqaxrmxkYNdBQo9fhCVD/z7IZ8YA4FVy1wpMbXqnygMYNw/dVfQIo7HZr3fwYkZXf
mWAx+ZYuv8eUQ7jajSt7UOheU/TRsNxZzAv9o1ddoP05feOt2MDyh0v3Ltmdl3bb1FX8n9SdV5Lr
SJqlV+Rt0A68giSoggyt7gssroJWDu276U30Bmpj8zFrxqYyy6bT+nHeyqqsIm6QgIvzn/OdIqn3
k8ZCjt2E72NYhjeTrNbbMvHBTcVqvINpe2Uvmc6GrJLzVPfdqcVJBAoWkGVSNkzechwbnWVs/BnG
G4bEAYvVYs2neG6syLNT51vLTXvfpyTHU+imF51C4LeHTO8B9Vk7h5n3fd743YXRYg5lGNtNvRX5
8gkFiRGIWbKt1ZKR6LQu5nYa1neD/wuCYZYkR442FaxIwzkAkZaHMmNIMnWuvFfB4jWb22XirXag
zhZqXvFgVOvOwjTCAdeSpzEQHrYk3e6Y7cavFcF+pu/9erYmq4sKEagfA76PcAbOiFlpMF+dxFbH
GIIljj/Xr0+qbM2jaSg7Qn75nOVg3HhJ+QYkibErk/xpAcYzhQbml588PV9BLgpQZst4Suem2d4S
VWG+1v3GmJ1m07e63qfOwn8ymiRatPdN+ymTJWMVwQ5dzuQVyVMIbV0Hzg1r8uxi+gBPVzHE0B4m
HUeyAhUCpEeq+/t6btVzlWXTyZBNtQH7DfAtm6azazrVObacHKyrGbwAee/ONliDEBFD8jFhKcDv
Zgl87DiVraa1DjXGqK+05lba2PVtJJEA8zP7NnLTsjv7TLOeRWZZu6R07jCiX8ghZ5+clZ/6pvgU
HIR2LfmWK5z29i5Nk/QoiuRZr3rdtZ53n2Irgs+hatytHqA+DinhMk8jpHg4IW7nD1sFqBTm3Jzw
72n4Bpu5uItRDjdG4sjvTrGur1DHMwMgq3yu+77QoTKScxyT2M5HEO0dG9GdqgKHd2JIOP1g3Ng1
LRCL1TMeOCh9z6yD44geCqUV0YDyLREHz6vSrQd0E9ikjJa2+w7+0WmiKp3v1nQsDikT4TysRSae
YO3qe9tfcbW09rEQeHdkwGVvUiOTpmTYFtnU7lLFYGFqZ3VUWAfCoJ/fReHmO8OoNpnLWJQ0nguM
ENRtkj9gv+WWKsXWtorpnJiQ9EYPx/041MTHdf/s+Nk95BEyHu5k7bCXV9exAO04j1nybsRDuxst
8a3v9BAuies/cIG2GWTWu2yKP2pXHjtrHg5qtYLTDJ6dMcHJcMGKS51HZlqMezHLoxy6aEiEcZbY
FwCvQgPbGVQFbJO1a8AvihOHyt+Adh5cqyh2nJHjcF2SLwNL406Ys3nNs649OV7WbWXljqFSvv4x
TDC+/J73NPdgc5KyCBPPLQATG0MaWjFz1IrTr9ut7W/0qM+0nRLuMZX1Imom7EZpb4phmX9l6DSY
2cz0MDFKOGhLuJ8AyP27vk3lTniA+LEvnac28XdNPDH0HlmrlmxyTw1b+TH3ZRcluuju/Ha8LKta
T7LCIWubj7xkkemlc7EBZEnOQV9NZvD3IwUEgQeOY9dYk31cNRwdEMZmH/mTj3duckYj8locfVnZ
pL+DKZ5eCTu0h9Ih8CtxZ16bufzW9Ja9T4xEHr1+to+wSX8z7ysjeOcKISZo/OeijZ1NzQRn03dZ
chZ+L0DIyt5B2+EGEovYfQKf7lyTYGwhPXsyTIZ63a9Ypp9A2Rp7+ITeadRDfKl834u6jli9RtM9
pxzhjyJj/AW4cQgrlWMinlJr4zbzHK1rzm436GxkTJo5+jVIsryBb932vxx/1VkYrB2A/m5eN5J9
4nsRuzLEhu6cgptXrqzF8JbrcXwgbADjcljnnyBFm4Jxq5OcweYnlyqH20irAnfH6U5apR05QJeZ
8BhRWRrd0eBGFYEl2jp5+uy2jfOzwJMceWzZR1LB1d1kD9Nu7J1lR1GBGSo+fBmWpXczSIr4fslX
99BxyNqmwvIPUHSTb73QHPX8o+UH3F/WM04ZvHEi8jqYW7bc2K2LP8uIT0U2Hru8PqggP4++ZW06
zeI9w7uP0ry8uC1mpmS1T83UOtiOln5rl/Y2Y/J/1/gVsltf74uR4oEgbh/XyZOPY+xV0VLNTcSU
5YcAThO3SwjMIUS4elhhIeOdgy2yv5ljZZ584py0d+6NtpLVwMgWHJViPQ+uyDcND/J+dNW7WejL
JHF+Av0OPUPBqZ3VRgMNR0v7CorV2ohiEnsUCn52tyEIdqiEcyxXDV5QEmwIgh+pGchtmvMQ845E
WVWwA6sx2KeUBYzF/L0T34a2TjPeUXO5+Gxl5KFUFapgfVpX98mPVeQtfJJLb9pRmTt3+Vi8FoFZ
cmueqh3kpcc5ac7+Wrb7rL4P1hQvKWDNPkHXX5tK4RnnSjesRrWtk+mnwjCxteehJUIKTNYuO4oU
/G0iOX+HeM3oo/B/NFPw5nqn1RovFcfuEEBKvkPVfVK4FLk4nu0bqH3gM47LweaFYZFhmhbOJf0F
rY0hrA2A/K2kdp3EfCmEPJg5SDjNXeI+Toef6bycl3SY0BorbzfL9G0AyV0Y4ze7bp6JJf/Ew/07
JmsF8PeQ1hhZWzK3KrsZuIrVRiTOHuMYz6puq+pOGF4b2RMH33Ea74hMBlvTqE5OYkUpLjfsM2Bm
+5mzNThsCE6F6z8HfNfcBqZN69lFlEzvqQ27oDXN7k2vSTSl2TVxwT0tpPxkAyutscvXuumqcG27
t0RayNjbaWE9Xd1qeFyo0IrN5DigRJzMLl/uBXY67vcsm2LaBO13Mdgvk2b0hxs1uxO8yUwaT23P
17SMB6U62goya2cOPryxzCWMX+bX2q3VCd+7e1jTxMmZp1vBR9vVjO2Bq/4ude5+o6SGbLfYpGt1
4rTPl3ojC8PNCW3PQkRorwWPIXcLcOAwpmAYpwneO7eT6teEtw/Wf1dumo6nHM0vsjupd6uRTxze
anjWClkPYtJ3/roT2v6lmgZvK71+ujemwn8FIwdLBW/cFU5szKFI+7sOav2m4MduFVihsKjG/t3M
qaORwXRfmaMZpbps9qgbOERdxYxPB5AAg8R79QsDS7PntXurkc1uaJ9WkMDYwljo/K1rKky4JCMs
4kn58EVEE1HG3858hdrw1jt/Bva8DhvyLtcmzk4tkhlU/jo7UWmyR3f6XNXQ3GOex7RYTAzmbyvT
OhVRMSc7+PzXDFHu3OPEjVLVmeR8HC905xntxV4ir2wuqxwxn05edLNW9XA4wsVw7OOUl8Oh13N+
HDv/gS3ACoWOz8M8NDuIv8s75SrcK7r5Vz3mC7edBPbmEJ+mGVh+pQStLwkWugpH5J7YxyXN+qeh
K/OIW6TH69w6vCfZRzkRT9AVzsjKU/H9ZAzeR7/CyotZTrdSOP0uFcP3Msug+9kJfxcD5ihAn+qX
5sUpq7faINVQBt7vyQyeraZ4Yjfc1hl+G97To++RslGWZ7zeeoBCGBC8x+W6buK5YtN1iHzrmX8n
tlI7nMF9VzO+b1mXX1aCM8xKV7ElLsUBwh+ynZFp6wdBxH3NLX7IiPXPtbsnNXWqC0aewmQJS/w2
2SVuW70zfNtJMuinnlIitxhbdmGfhTWXb5aZZECg3FNBfUlXBnephT99DOzl2JpY3qVmUdWpeJpW
L8XZ4V5KX+5YwOKbluiFa+lmuyGWnzFPH3uNV15UAwByyqwfgzW+cTC6HysjfpBaP9LHAWrV+bTy
ztmWNaefyrW2vh/HnEpyc5+axrtTSD8sHdrsEt+Kd7f4Cleh5g1XD+JimhoX28vgrLD57jlytr/8
rFpPvd3NfIgj1me3hEzkuuNP4nA+T/FCkxK5h9I/Qj3MPxrfHy6uJBorO2Z4IfI6T3y7yq+60jiN
PWeClFAW5cnKq/hD4N99p5NgDV0vE2e6IWbygnRO5MnY3BJIer+mVXBUSrev1sg7Fle9PfIYLgVW
U8kBc51MLPj5Cv8pQJqtRDk70RhkH2k+IApoVmlSABa+V2ms69XrbGq12rp+9Trn20g5xzHJm+rU
NZa7KVrfQnjkaFyLSW1w/YICSmVzJzLHOZIzk1s5NPLRolUrNIrGOLLqZS+16+URNzxxDfTKrotc
S9NR7PTXAdI1DnJDfM1xMTyOQ1BvBmdwfwtqHCgqW03KSoLlpeuT+mAkJR4319V12PGSkiPJu/ds
WozDYOjiyMs43fNCWc7GgE0dJtrHKN47VfxsujEgJXTjZnfrtHuaAYR+G3vP4Oal3IObWjlPWS+e
mqDTZ5+rwMbqudOrtnZ3duUs7C2xHyVGbOwZAAkGoFkZofGDZWhbnT6CqubgqDyqexazOZcCWkJv
99531dIqZI59cOJTJEqQSiCuTj/xS3XPizjZdrkjLsU2vtRORRWMv2JGx0eH/JtYSzQHtoqYRPpn
OL++QVgH7kwvZAZvZJHjZnAL895P2243SR9HUB3307nMXO/TWyvjohKqLdbJLbeyK7pTkTCsUpXZ
H616kexHRRyRmctfYdBTWjFlj4tcv1yB+teAZ993QaqObpzY9OqANJtTlquCrNXtK3R2ANg4+TVb
Lxm3nV1dKk4omNeR6GJ9bBrgmLhyrIrrvaejAsf14KYvYMTwDhbptl1G86c7Sv/EIR9KnnT1IROd
f3Dbtt0DDzCOIGfsz7qDfFVjeTJqDPcisTlVoqWJh7qneWzjLFV6EkafHSgNCH40RtNimVbiezuu
UEQaa9x7KiUohiXIeiVb5D2bPTn/XAQsVxJWc10n9pM2UJIm5BlGMip5EDH6Atu9wDDjq0Mnlwl/
/Nw9OlYr31leyvdgcrOXJI3llTlqum+s3n6Kx4RFoDQFyiWzgqPOzPKt7ryr5SRMQYalnvW2muP5
uSgdjnS+yXiA89WNY+FS+nY1l9Z+t93UvCx+V6U3OiTXrybOjaNTd+b9Yjuz3DnJWtwVzajkJndE
vpdybR5oK2meHCQbNAG3HD/nhoo3ppZu8jGzbyWhw5rwnHq5W2xcXxgmGpOdWDvbS4ZzCU73nzaY
/9Fo4P83ZvofHZf/b9H/5R//pf7xX0Wjev2P/0z+T2fzTfj/4//4T+Gfhlpy5Ej/Dp5g9B8L+8Y/
memW+x/UzwIPYs7MjIzw9/8V/q3/MBlz42pjJAnU4jZA+9/C/63CGKMPCj0qE3KC8z/qrv3r+NGB
P+HZt98On4Nf+RcXjwxY9lqIMKzl+eeIKAOh+Vx1LeOj+eu/nzziE/7ziIGsLfl2fhh/D7MLkqJ/
HjFAm7CG+nYYHxpR6ecqZ1M/9bWZ3fSYhs4XixmYeUnhyvxWWtX+vkrtedqZ/egfGNPdDtUVRtTQ
NxnPP3JqGN0js7a8f7A69MRDnTVDGrm6qMWxY6S8nKnQGrqDJ2d5sTO6Mu4p97HuSNsPybVO84wi
TPhy3TlFre8i7dwCaiDmknVrDdrtI5P7kAqxs5Cs6SyufAuAqVt7pkXG1YldiqGGcRgesgHQZTTZ
nDRPY1sRjMPAXlU0xN3cma013a/JyE/ilWcq6rVV+xkUvtdxPNW22HS9RFJRXEfY/sfefsibxM8p
7aCmM/SURuTu+AHYNYlIRkGjDaRcIyfAMvhGKi4kRFkRvKBhHjEAFa022nAK+iw8ajLupjbjoIO5
z+A0k2svHo5WUOfxpsImxHrTZiMpld4M1D6lwhiO9izwwPQJXyK7MUWbIQjk5G1eR10fdTM577nI
KSSbEvE9yaudSfFRS45zizWXk3mFiF30hIfmLDZDIHUdZyjRh/Z8+0nUF29bwW+cfLnP5hFJqjZv
WiiDiZTTkTcAu2/lE7eXdosZ4y0AHcUHx4mPbOEHI98X3GxPrZVdEL+h5VjFT1dQuLOOBXMakjVZ
gfjGE3/sVvzHHHNiFk4OGtDybkRMjCvIaScGqadgNSi8WawI3EQRmvawbyosShRebUAC3E+U9kyT
nrfZ7BzKvlZ0ds2PS5ef2aHpyMkxC1RNB2Sy3o4QtragR/1tx/c8387uRv/LnCkJIYUDMTLuD5Wu
rIu1uKzL+MNWK/lKe+u0yuTS+mW7Jeg5bTsdV3uz7iOncx/8qdzmC0fk3BTXyRwjAK5P1AdeC61w
SprWiVtsSAXJ7XTXU4mRq4vn5Aeb9lNOEOtezutBr4Q7NL+9bby7xpsQGdNfFChwdFTqRY3Tsz0a
O7der6tdEnkd41d0obPhxAfhUIM5BgMHJx0fNQolXkIDcVFmhEcpKTLYyvk3IZ8OM6ckasZUol8R
ie/LwqDpU9KWVg9abQgRk6suYOYrXo/befvdUQlcmmC8n/y1IZYqVBgYxpaoHOfJ4KcpMMQmwXKV
WZfvSYr+wjKFJyvmbjSvRJAt5LNSR7E2F+ot+0trVi/glG933uA8W/qu1nTOWckaosrjXDGuC5wI
SIkuwVajcCIIZPUmbpsliu2GNhnLfLPaoNxmPhw/xOG9T0mf6w0f/EPvgIL6YTAYPwJR7GCENw86
S3/rZHyGHbaGZjDtVeed63L88OzlMNgZAZaaCDFp0e+pCgiYrfEYkRZyNmsTi+2q7AummrNc+aN1
q2l7g+SzS4s8vwwtBYCrlz/YqHb7oG0ftOhJrqXdz3EuRKjyCWmm0wdScn6Ix/kXsZmoavzmvBbJ
U2sOdMMs3ry7nY9RbxtGbWjG+F/13W0IQySbJj7bLn5PZNb4ScF3Xawc0AR/a3zBn4ZvH9l1Rwae
0FH7q8kCk94gIclhuZHrjOhqOXiUiiGc8sFWZKhbMOXvJ23z3wzZuU8NtCrhRXZFJccq/ZSXYop0
rumjrE7pah+TuDgbjKvCIqBiaIof+4L0uO54VS1ZPZJsUiGRXe7TbjlsCtt9gwVb8L/B0RtmKq0M
0pTbavGeY0qTLXhBD5TQSOQELmx5I18cCrcOxN4jKZa3HujBZki6A07FHeM2ZGd+m03GfWMVNMiK
1NRPBds0Ccn+Mvo62GcFqe5kqcr9PNS/17J+o0zjZz2v+9okJ66N1N7IdLQ3dpyKLavGD12a27b2
LdKrC9HyYhx2SWdFYNdgHvVU6pGgy4/1hOLvr/xLaafpqVUrjDdmlelhlGMUo/k7NlVZTh4/ljK5
epX60bk86A0NfE2Wgo/wux3FyRk5+tjYGGv2UhnB1upn+gipV9soFx2TXOW17/zduhKBZwyz7Ngk
6isPfbMzjVlxprz1eFOiIe4Nm1AqyUKatEqGWnYL13JCLim9/iQDQdqOMRDWv+ncdOWpa+1+owL5
24YsPIdmgd65JFa5y3x0LT6W7ujXFCzktXFmwA1kzImLw9gs6YGc32NSqk/Yb5emMl8Gu+KxbuRe
kXAhaK/lex109q8+r8S1xsCEDlFeJIJMnVKd0NjaJVe1Rn7ffQ/a9MXiWPtrrUpj63rdPYnn9bGg
bW+/2FnE5vddy+ZzaFmig6pbjzmW3dgqUZri9pDSfBvmdevv1Nwca48GFzo8vjN3Ocyd+3tCntlY
U+sfSE+0DxPje1rmWvRL/OxskXX1ksTsmCMUrM1YljYfFF8SDYavtczNcJxgaPTzEhLOfbJc1Ewn
My9EQn5XWLIjxg2MKFb7mqHHMHPDRuhmdbcRmmFkVrtss2q8H4M+sQjDqnqbVPU7vBGHmXHvX1Ve
cF4Ixrc4iOuNV0iao1KYbnUVM31R7XlMAnU0VJFtgio75zwbcEFofktl/smMdTy2hvvBrC3YGY3+
lrTVo2Cdih0TvUcF6mLdxBA7K5w7wy64ti1kySenE9uK7YXylZPfZI9uoy6+rJ9dP6NzZU282wbI
2C61nCcdrPR7VDipEg08DcXp011GK1wnZx83ZcV3acDXSgQhhKkaH7sep4djiUvbt8HW94xPfCKs
nqYx3hG+XVnWPbkL5kr8JGH+Y1yWhutR9uSCo+WL48gDmcR8A7IU1bOLJN0ilpLL/9R11UaYb2Q0
pCS9zYqvvROrfW+rYc8wGfUCmsluMuJjMdg7v0qPjjXe06/xNTvLhSfcufOmatoSLo8gNAHlc4Pr
WK28J6vfMENjl6gKkyOzRLUrkm3i6LNZBHUIOOFnY5Q7AiO3SzhJ0qD48gr7XqsAdTJ7aTGjmQYq
VUrjXdKWP4oAGkScUAbdeMCdtXHQmfsAZe8ROXC/Ws7Hokv+XI4YHORYBn2iG0tpfA1+hgI0um/8
tYyZuuX7NFuvhqSIOpOYP5T5AqPiqbIMrC+jN23AOYjtqJLsvsKlwbQMFlLTd58tJRjwHmOUVf4x
TPdUwqGMHoZy3AN+aNPHzM8rthdfyGUzeXP9K5stWRxT+qMtpOuyekoMq1guLMyzCY/ZZQSsEOvO
bVYZ3l6YcQ38LLelPDBvM+qvQlHJNudjAwpj9Wy2Smp+bcrEHJLOKRiwTa56fogj6xp2g7L/Fsd0
u4T9q/uJqwldNgFWGR4EixTZzR31Lx76Vg3wUmxv3Dhmg3fGagUK+pwPHf48oDxIMF0gITqsYGgZ
t1Z8/jWHOASPlcylbcjiGWPVtBddaX8UsZVGs2PWRiirIdnqYvDBm66iMTihafecGmybFRPxPBQr
FIMQorHxMqomaUnaTsvfeEzlv/1xt6gGpvhbQNCA/vXnP66rZSpRlFGHoLS99W5Qvk2MsZgEsxtS
sCM/IE74f2cf/je4KXEEOrJuRvwbJRZ3wJ9/Lb7IwU6M2dh4+VRmW4fx5avdmQ5B4GWpYvTniekV
UTme6KqCmQNa0xfu7T0vQTx0gfibJM6/fw4BfGwMePj2A3on/mJxS2qLlwSm0KapJDebnCa9bcPS
codVE8/8SjaAQZob93/TcvJXezEfBGFZLuyAnxxwNH/5IKYkgBJjMQABeGTjPMHKymhSXHIuoA+i
bcWla2QMK2gWf5fS+bf7/R+iA85BYng+Nu7bR/Ivz7WZCh/5vB02pZxp5kSFZ7moNelk28p52pTU
3t+5f//6LmFacwPM6SgKOGXhyPz5dwISVVJSkLYdS32q5KGmmXlsPv57NcHyvb9+nbckMgEkAh6S
BRCg159/D9pdFktKojZD2p2DonlJY84+FF1OW1s28fOSzmpbCve0pMV9W7nHdmDdq/ysPzBH1SFn
rNumCPanG1hjGhn0p0Wmv/GHEVrFo7CBwcvpBa7Ao6V0eqsJzTkwpu9Di5eGrk5Crx5SKjlK3UOo
5cburgw2S/ckM++hzeetZ6qtJ5rroKwDnQg91aWwETu7CducETMUpXCYfDZL285uzKP6zvdgIGgB
4Xuu5gcwJh/KiOmmqp7Rq39ouzrjkUi3XCGupTe/K3c5uaWB62Cd3uNx/rT65dOY2ndaI0+5XZ+Z
3GfbnByfbLncLWZ3nCqwXYsIXpLZ2tLGvUXHjorM2zfOcjTMDhCbI89Ul/zILRFBr2GekyAJ6duI
eSrzZzOtrq3jRWs273sE24rRsrdQzRwY3+a4e04H7yvrYviiyWGd7aeMKeg40bvlev0n9MkI0/s7
n8pLM41jiAcpcgNzz0ziVAn3g+PRpRfJNYVgTidrVANYClU7vt/G9EVu1iG3oyhxxN5NxQ8yVWfL
pL7UaadfjdO8sDgTex1Iv2S46CD6bng1tqKJXwFX3Thrww5tf1Nk8im1rQ+3IASLPVAHzYkxGA5G
A09Yu/SRZChFkV+YxwwTFIOONvisF/eYaN7hvLtaa/4Odvh2MD0U0xxl8fQFWmQKR7t5srP5uWQc
0FX2zujNb7hoDn4fcHjki51Kfd/35UuamKcKQZdQYL/Rzh81Zj6x3kTXXCTy+pMhD+iFnPs/WBYG
SUb6zGnudR76bosc1m1Kg6fIcw3zcRTc7efhfrDrF0TnGaMKzYFZrMofdcNsUBnmXZw3e23VZw98
T2PMDKBtBg2xyO4cDaiI8pVb/ye8OOPW5IpioFN/T+dxE9bFsG9Lfbe61MmMdv8oRnu44lfl2Dnk
V9vvz9xG70VHFy2DBj8S6a2Tuz1zN6QgmfdsXCVF5gGUfnPScj+q0t7dur0PaVWs90XT3k15sY9j
ypvpzZkwzcz5oZzSSI44L4St16OjxKuDNHV0SNY9IpH8zstJ3y6t70M5fMOeKTdarADJqmo4jrxt
9JZmn0MwvHhVXG2WlUqSns/CkHrPesAkZG3cML1xPSuGVrW3GUAH8blu66YBWgV0YePpZQqttZlC
ovveJlM3EJi1GuhxaueU2UX28aFstPW2grDlJ44v9CXDHlnjbeVOzbvfsgN2aFx3ag5ijCcjO1w7
lNuSObQdmsN47pfud2y5J0L8HdJHk+46DNehVA4u2eBp7sd30d8Y/wpaXao3Emc1piGEKhgYC+MA
58NRRncSXXr4Y8plpy6DluDS5usOf/kL4cpdaZmM4xotNjH/em9y7w1vurpL8tkXVI+bHVyY5WBW
7r5lWjb0bhvGCH26Wa8Z3tg4cCOLJ0U12VfTYrFQYmeJcTshEMCLilpaWuq1uGfK8r2qzV3aGIes
dB4Wz9hgVjtTdemGdCtHRtDsO9/8HPWXmZqEstv8FORU5O6JWYr0vVfGtB9manylzdmc2dy2r0ex
a2bVtvzBCf846KujDPZm5f3yxByU3LZbPE9Qi8IsBx8MX97ud97Yii9JS29IBfC88VReP5cyc0HV
5wo9lg89YG1MYBuaYqofuyFrr4bIlj1wyAJNtnhzuJjx8K/FWyDTOWz7hWigZeUvZlB0GMX9n4Mw
j5pGODQMc+vO4rfAX4giNy2w0+1smI+6YKI8q+FBtky1zcU2fi8aheKUDgwW87hEBWOUd4HccKYu
G5IkM5pbqQ2TZ/plTgHXJkTOyXwiwkH6sMrk65iJkRCNAyOfPtKHOjfLYGPxV5591XCIteXwPSmc
7pQzTL7A0pEZMeci3tRytbaJP9yD96r3XdkfvSA715MBuG2Ih7DxtYZ1zt1mnT1w69jf51JguPAf
BlgBdPPGCbYQ7v9pzJUsGfNTnZgwEOljRnvgQJsW6m3o7Y9uWcqQQCwpQdlbG+V14mRTntwvM3au
4Y5EjxhDsjrND2sdftrVMO/N2MM53ZHxwyEBDzM0wYZ9kkFoKC2k+fR7mTpAoNYBCXLSA5Jv030a
xMZO9QAbAoo+I09TFfhburgnudZNUMcCrnz9VdGo/S2es/aJtJVItkai7gvDAse0xgExnNyg8u2o
YmHhMc1SNe80W/EuxhhZA98q+n3nFdVFq7ZDkKLhgOEumbASdlUH/nHKu/EXE9DaPviBtiFKzrW+
5sqmjHwVQ5uh2mfzkai5fa9mhSu3qwTFCHHXaHNHzEBug9rPf6o5j1/N2Smfm3WuT6vp4Lqk1rbG
oGoWO8T48mP0Fe4bmJ4vS6+tuz5f0I95eDzFQZJn8Ris0ksjx2xf2PP8O4u/7WSLZiLzNCwm+C3/
ABiRMQZn5W1sF/7ZI8RNonKJ3FHcc5qXe180b2ADGDxCqfW1FW9p+clIeIIPndZ276eMExuweu+p
q54IgoIrm1n4somYA7CtctNPMvgQA1PF0M5i53eNvPkyqNzFt7Q6+9kT10o3HEe861Knxh7nEkcE
fDkKGRpVnvBfjMR+7Kmw8MPRa/on8J8H0Wn/WLtr/Ypl8tGjjJfzuxUMbwAUoXwaN2cVb746cDRF
mnFV/jDNrNXedOkdANhUVOGwShYa9FSPB4jnwGVtiWY5s6URUMSQ2VcVXlezsDGlG/bBUq55n2Ur
2nKNWfPUzno+ugMJlKSaHoAS/xqMpNnmrnDuqKJPORvyhMomH1hEe3asqoTyazJQieB8vXVlqxwk
fG/dx5MBSs442+7wDTLct6Fzr6M//MDAsU84VFhmDpywtnMa7By8RKVMp6PpgDed3JSMRqKjXOLw
45xjLEc1qnifBBXcJVpRNS4vayqxabJw1vjFCetU6sxQBlRiDzaQpHuzdeZJH4mAPsaFxzxdl96m
k2770EjgoHHWP9au2s26Mg9yCnYYHWiVYioW8og253HGPVlTpR6YoyIwMQ9hr4ovdvzqMBrzbk07
/JBN8TUkBCn/F3tntiM3smXZXynkOxOcB6CzH5ykjzF4jArphZBCIU7G0Wic/qC/q3+sF5W3UHlV
3Vl13xu4uJBSEeEedJrx2Dl7r02QhROhl75KbCGZj4qwYsdOJ/WBbvnRBU7GWaE/owG5mUzCpGgz
X0s/eO+KYMXSAJeOZkg0kkuP862HBpkaxwINdG/Ra9VKbj4tnW6hL2FDmIJzodG91bLhtvP9a0ro
Mfka5dEm0BwDx3yY7XyM55QZGlMEnoB5f0RB1u40Reg6/ryXTpBIWijBF9TTs0jqLrachmdtDb+O
hj91A4ZlfyelMr9MFF5oc6kiwYStx8ZNmcgVuTHFbWdvbPvAya9qYsgpVwvjTwttE4HitReJdQty
0T5A8tTf6A8O50SK0K4rb9eagYiHjpp1x0CQs3InakUHfkYuhVLFO3EV6l1gw+WVtXfEPbqSQr/q
732fZSNA0mD4nhdSHDT6EveENT0IYc93Ze1bT/qEcKKb/WtLPu/eqez6izvJ23HGkrkE2WGytPWh
q6lOU6d86YLidXByhEdJoWhS2vdeovdhbaB0Kq3lnPY0XNOp/+K7g4wrfQjAnGK7um/UMv5A2dlG
yzh/BirinQu/Rkuoj291mXBAWMv8pkqVCxCvw7DCwX/f9UsbJpIydUqZNEkzLyI7afx9ha19V43p
dduzQzpQdwg8xHfZVvODaZYeTvY2tn62FZLmtDrdgSyiBypr5r7VsK8L7XWtvYcGlak2tntE3yFa
YhRvNQamYjJ4OMg1rAcRS33GGpMgY4X2qvxvAzhw2oYJdJlmK0TYyE+ZGOGhOTzoUK2xPJ8saxRP
i+1Mr+441KxgGt/qOroNsu122MDDg0jitaaEVwvNOdfm+a1HRpowoeT5aE7JnTGBXBmDAzV1e1yt
HBMwpWgj76EN3s8E8pLZ+6gQibb0bw5A79Qe0ucS9jL40Zco8HdDPXyyJ+So0+yF9M3YUOdE2y9G
zlOuabVQ4UzbS0Q0IdaUepetZtymU3VIBy0/whEJ2Vq+jgaaVR6Qt41pI1lqzrSQ3pkd2LGd53Ge
IvjxyUPDglVU0NzacafhYEaF1F8t07qgcdpiaosnUTc3FnPGyjexveA62fWk/5gtAywv7QmnM/vr
bAcXGPvloy0k7pWaciHxxGnspis5MJJg3u6uo/ePUpF087BqdUiow3rqU+s0jxueNamNqDfNr50w
X5xN1M+omyIKGMlnz8CN4+X9zIUpQc5M1aekAo82LcPnRsv8HRMB+5Tn67O2BM1DADEVQZnlx/Bd
GyTVdbJn+ZwcGTRhbqZIkJHsYu/BbqG7sx7RUDTuvIaTGgbdN72hRAxG1J6452+sJali5VBXT+p2
IbIQjEjHRL9O3IvpjhaIRpcFnZsEYAaPicZl7zzMGngovSJ48GY3jfMtDHduAHzZGsdyp74L6sU8
EJxUxkIncq8ertkaXBy3qU75xvLOSEgMC9SAwLbyJS7GtDizdmuUBEPwYeXataL6VisWO8eovyJM
u3RV0V/Lhn7A6L0OLaTXGkdFzwz4JKR1NmrmOQbscBZv/9otkGeRWZLa7RfXksHO7ZhWPl3bqQmt
Sd2MJFwc0rJnDk6/1AxVsHqXDl19I7P2jP2sxNDdrnuzIkpP9rU4pspcjsmYPjFOAE010PimANkT
3DbgVCm0BzTzJ6WN1Rs8BHSSBU7oRbP4fesk6jNGhy1RqoM+Pg0dEBY/lXcC+tgzokDG0uWagmPd
5HQC61kxIX7tbPk6SzUfgTa75wDs+q6RC3YFZ3SgOCRHs8m/2RCmvzd4ywh6doLzXK7f9N70zwHw
dpEVn7vOpvXjtZ9BgF83yRiplq528qpJxKAJZVSV7TMyl49kc7+s7LFxXVlfIRjUYQtaNpwZSssM
CZdfICGYZYfSPT9nsjN38IquIscM55d8TIOGxcJ277xlHsOt22Da45M/q3uuUB6NbnWcR3WUigFL
5rgXC4Vu6CTdlnkrYzrM98WIBhNhTwD7WP+iL2u/W23/ZVHGDwZ8iqCh5gRdC0nzaB/NEgly4LgH
zrxanKu+Y/zkkp7umO5hmsSVjD/GHChejwEs8V2bM3m09O5bK2mPDwMTaqr7O2nbV1rSXVi3EHm7
Fi4jaRE73J/fHK/gJTw7O63uhkZq28dyxAeLRkdEhtIvdTUeSpGpXdbPBXY/o/4uRG0eBr5ldIs3
ZbI408m7aViqt0DlnsqMpnrnc1JXsr0zZ5t3suZ4V8z2pev0lyXwrtBdMS41Fm/EnKPE0frQss1n
w8nvVcuChib2wJz5C9xyrGVOcWmteQknq0PXoPKLMQ8Y69xS9CwYMwud2bh32vJ7arNyckeLstJq
uXuYW1cdtNsht+jqYmbeLWCwEbw4HAam0Q7ZkONl5Ymy9MEQ2fw3jHvLjVzal6wTT6uHMKErtGc5
ik+NnR25is5Od/jDIq5zW79NjjgFHadaD8gYx6y5jBYEFNwjwYz4UlUhrTOGGYMWO137RAGM0pvW
jia7B9CujKba/lJ06a2lbykZY39MAM7vMl1dk8S4BKZ/6wfyEVREu+ul82oj6gl7eA2ck6pPte7Q
XRX3xZq9eDbzojYf93aznOZEfLX9+aUo9IMbbHhwq3qDpFO86rYLC27U9xkX5oaxgKSNVzWYEdCp
p0NxM2+xqgatRT5xuzjpjv3ezegviYDbW0N9zZXH645vDgWqLEqOFxWe57SEEtxhgdNMm74ZXaTZ
OTCnvnehfS1KIl5BVk3R83UEs7xoaNpl0Tb7SQQjf6UhS9r809hmr122frC47YvdiCJiIABZD3xg
SX4OXTH/oRTjk8edGxgMdyfPGPGqDUdDFffuTEWJwYEk2lnbE/5X4M+j3h85zGMvyK+MjnNOQ6tF
xeJfFxuCtYszYs+IMq4Gt3yDLYy/0hJNNLEF2QszPUHmGVrMqosXzed2qouvIpU3qOXGQyXyfWsi
QKhqqP243q+di2NFSOeOtsHj5DtvXYB4TmAiZ3VFQx1EK94pAWnt2GyE+yKgrwBZgNLZDY6NKCke
7b7/4sz9u8gC58AZa2VXnDWAutBsOKOYiRlBtxnOpPs4kWnNOHF7/epXBp30xDEYWyb3iyNuFn28
YbZ1C5CmO0M3qTiTzf4jiKGXaeYgZiFGJbm2ZCBmHZBmnxHRFTtAz2rXGBT0ifJ2Oimvd9k6Bqjh
3C2ea+HRwctWSZvEvpoeoK2Zu8FD9+SIbsB73pzLYHrF9/vcSA6sQVfdEBuToz8un+3FTrgh6qPg
iBypIsF2w+R+NafbVO/uWvwgbWJddMKlokzkAhXc+D7A8d1lSjxltX4QNgO/FZyg2XTjabLXc1dK
aqiMoeuY4CbcGG/RClcYTpkFNtykYjfzIZyWjva4KaIRHslO80vgQC0nGXR9FlplENE0ZfRAHmcN
cQeyi4cthSoWjGxuye18Wjo8yjt6AMcUJDDnaLzD+mo6ceLPr5oGN72cvwY55G5TJvO93tExw8rG
rmZd0yCzd4us9UeJfxNYrplr52WGKNwjOTChun+bK0O79YZWhEoPYmNKLlvuEp3Penk0kpX+daAu
TQ8vD+IJcGipB5esERYxGlobYhq6l4VOXwzLbcivq2H9Vc8y0bhhhEIsnbTGXuu1kHlbe4/bOIM6
6brRIr2RutNHUCczrX1Fnyqf3aSR10XgzsCp3cRtX6v5JnERLhhGqbBoSX8GcevN6cUf8CRbbwFT
w32jCjoxFPe+Z0WuWd8XFaPiSu+8Gy3j8c6ZEec+Bbhu9AZyyRKjU1U5HLmH4tFJaCB3lf1VFP5y
HFc/OVL/ReA23uo5eQey6Z46x3lZt0gT9FDdDhfH97LCppL1q7Er3enzWqK7WDP3CtZ5iQxsJqkL
FMPVUkSbijFypgbib0r3M63KKe6C4TK2Uu50hglxvbh035GXR/oCttvO6nfGRCXZzi2acM9mwF7w
jNfFeXAba68yc49aqI76Xv5YnYmZwPZ+ST26Lu4Yt4FaLq3UjnVDftrc0PUr1jQ/rk5z9Yn3S6ug
j1knN3i8sSgm3UeH2IZqqh/BOlQfDHg+O6hxYhBfF51rTUB2eioswvuk+W5U1XTXNwj3sXLSh8SO
SZwpLLfC2WR19vKVgJTHTkP9iaSgD8fGaEJbMN4p6tG5qahdeJaU53ZeLxC9ryzth7VuskdzsoJD
uvmzUDGODH81MX6r7aTCOmTeO1le3DoOmQTsCsgraWc82o38vnCipgNYdrKJMGOZw6GYG6D5rrsx
yIzBMKuDM+ZVHfOim7dmFD0HXSvLL5o+6BFoFVhoW+86MyTn1rI9dmYLQANyuJO4Tbx2Pdo5wcRj
cK1r1zKrYts5jbW3bzPKcDo9656mHeE/Y+5Ue4tMmdagrzIaHHA9joWR0gAmVBMf3vhp1NxvFYHn
O4aTHdSi4MXsJPdT8KTRNxfpC12Ie5DZ4m5B3xqpJeiO7PSY9gP7OCM4QwoFJ8rM7GZgW9/A5OZK
MVgYQOtWjfSUtTsNGObntPrsJMGBJnjGeF3c1o6NFyzHuulpw6laEYcFyYzOejr0TfDcW5xWytXk
/hxfg6m+BU9Sxi6HJdoWi0rCRTregAop/ZRk49tIqkfl0/icK8gjxhq80BJ7mkgN9fBYRLTeaNsG
8VzXhyGjqEzllyobdQZctR0nEzfegHSvsP0l7JLmFY1IDEb6BLH/Vo36+2yZj/1s3LQEYdFogD0a
LACuhTVik8wPhK5EEy5S1fYEIuFrE5Xknh4QN/KOfyBYvdOLTB4ggj+U02SGxIQir4SGxEsKVp91
xAl0SXo0YQ6+EaiM41erwkSUEYxjzdBqOlBj3kz7qR2vVvalsrospENz1uog9jUR8c4+MWl+TuTH
RHKJxskp06rQ7t/TYuDZBVBki/05Np79NnF7N17HuA3TDA/pS0r7VJryzLHySHDSF2Nd40aucYuh
TMqBcav/qMj/xFIz3Jaujqgyu5/pD3DXnDi4HAh0+uJhFtpBzq9PYvaOg2MgjpxJUrRPlZdlhyDz
nkCW4B41m8uQLPW+owXOGXJFhZEXHyJJf7RO9YNO6jVx7Huq8k9lLi4G/C3MhdZrqgsknWQAId6y
qd1XDY2KVxrTDdQ8xLMOJZ9tTi+A2x+owjb2gLHnyHEJwLnaXZuxjpvG3UO88bkw9H0xBq33pp2r
W2NYaLJV4/i5M12OBUp1j07aJpAYWIwQ3XNij3AHlm3PTH4gUSS32goLu2bQXPD7qNY8JWKhDe4P
SQo4xnpgBuXaQUUgPQVyo15NJ/zsIbueFZv0ic18xR5WGajTGPT2CjnCpHttZFXFCE7IQDpZZrBc
3FbfIFtvJDdtoSveewKU7ampaZPuVAY0xRLORNvJ8FQ8rk6MXJ9ft2it0M3W09CPE7ek40E5Qwwz
h0RrcEyc2vFg2foX2qU9qzE7QsBZ7lfPYotocd1Q2b2D7grufat9W23GOHqS3w0ZtnaeoxJFmF/s
9UHFaWbrj3lq4h1f3JsVgQH6h3hh3DPYIBqstm+f8o6MkzSrWHn2hOUO+bHVat/JjsH86SaM6CXq
sBkWwF3WGi4FSXBAmnzQ53WMPRM6CaXce8+R6W5M7WfiAR8Sj1KuX99pZToxDngtXu3M4zcGYFJv
hyDLS78rpOSRJr30tGTmvVukr96CRz5on2TrnKdWhaXTbNukXuFszELFDr3mpsXk1BFIxlV5rvqW
wYZa9vMsaQXQmD1YhdK+FSs7eFBDlGk7y6dl2Wk56jUX8xfSZbp9vnywxcLLA264TATYCF2D7LBk
N/gNQGIgQ9YaRK1F4oIbGTB1NBwHQzBLbxq5b6vb3uuLN4WzyWyvUkCFetcB4jAbXCgv9lbGrnYR
SCKYyj5yTM4Ya/BAaRANWgrSKrOeKhEwE5rJINDqT2kt37uyomBrGAh6N9Vqw7aATGKUrFd7uKpG
maQ/eJgHiIsQZLqFtN5Jwyncnqw2BpxUopeixVhhpYsXmn7VxLrdn1eQKNla740hmePBxM7Yrhte
vlOnhdihmM/8XCxdd+obWuRFot31Y3HWbOtTVaPNlFqg73OZXldLjbfaUnzu8+GlmbzlNEg/oSNB
RmCmnM22OjySWbAPRNaERI/MMPNLVglpbH1bejj9aGdkpV2Ruo7KQI3dRTfUG9pubjN+TAMxAOaK
b4g+nGwy5uqk8C7FoO1bVbs7lKKYMH1PbdaWNyQ05AHk4loIYz+VboKWx56/60r7tEg4ILkCEGYY
CntvwlyNA1VGAlTfYxT1i7fZ1j8ypmxPOGUxEdSSDbk0cTMvaEKWmeq+5vpS3FycAjWxVWnkUJXr
Nc9w+Zno74ddKR2eNAytwx65fJiBWtq2uJepz26c1QsRHVJ5N/6rrCDRtD0H1jIomZ13PBU7ehjE
ImF8puF5glZioq/qzq62uqcl13Bh6NUz596HsnKrKA8E8UALkiOvdjQjRFFEtHivaqysuiThiNZv
q6OY0wybL1REPe0yfqf0wme/Bvu89RARJwgm68+GaBHRTZ2xLBDSvJTOKpw55yKyrdOlq1JFFvJy
rDhl1Zv3WFKd8nZxgXPF9TpTSGkp+XRtB37yeSa6Zo3nEt/Hmel+QCCoUw9hPuqBxXKxmImXeI9w
aSq1fPVMDIbx0BitG0N3EXnsTGPBfbC4iqlp2pT3Y6lVH6OiotG6lk27G/ihN7njLTL2KBc3e0vJ
UpQBxQVHqKL4cPO5qF/rmfWN0QEtUTQYuVIflZA86g0UYEemoWv/qafVKoZGvNIY5bqnatj+Px1Q
V9YW3Ah6zw7VEv5IzTrOcJrhbAn9u60skwlO0eY8cFUTkQkIVGLO/LE/MxRCVmSkS/CZ8ETe1+xC
9qLpJfRvnTEAv53McfTfQTVqr9mU6Dm5TWXG2wLMd1xTMmkfx8loCAFbq/LWMkZvCY0C+gHphsly
q6tA2ATc0+Q4uFNKcjvyW4wXqK+QaPgck8rQ6LHMPMG7IhQn8VS/H1VG7gzPTIgO7apPyb7s3cW7
gvELgku56r76TK2Xw7tCxNmEiQDCvZsCf9LeCpm3+m52V86toJddnUZDRgOO+HSOEf0q+O1y5Oyx
jU6sRKHRJtRkvbUeyB9CP8/U0ni2vSTAT88KAja2AWkwKEuV37aup2WnQE0SrRCeu+o7/ZhsPmT0
ZVAVFa6isM0m1Vp0Yst6TM54y0GOzmLqGLbiVqqepOa6lFTMieeHpiLh58wkFnKZ6GAxnFM7yWG0
eZjS6Isw7EjagqZI2VuaHpLJzMkJ++34Tgernii0/FaHze1Ry+t6WdCz1ktTfzTcxXkb0n5aYqtT
CBQsWQSblk8TNeK5YtqDpesZhmbSQD3RGSZkEYSaZ11JWGtsYkvCiU61DRZ6ezTRpECzlua9gXx8
fHQFqW9HmeZ8MsW4sBhV6zfejSdSNCFIbiF8EebEsX9ulzHSULzhZi5Fod3nNRX7TWl6Lj+r95ZL
o9ereXI0t/HuVlfw+GBDR6MaGM04HcsVI3tIegaNVS0biQLNm4SNA9lg9mSXKy0Y8qLaF7BOmcO4
TAAQ6/TWvxToeb5rS6t4Yjppc2SoMN0gj78tTIaP4MA0VCajNg4PVVtJ2GRz3TJLdJbhZdUa+w4c
LSDeQvfb/DCkEqe/QU4ofVKoPe2+krVg/LmNK/0551Eo6DiDRYBBF/lZTZyP56RFPnIfGtU3xCHG
N+AQ5KxZ40/pJdWUFtnW4EBbdEa939uIidtbsyzyGVcL5zU08VyZa8U2trUf2x9WLYG81bnPJjnp
M7K0AuWsdQKDZX7SHCwDu3z1MFNk08wZNZU+KZsoSDmrFyZZY9FYDLjtWz/HQqBcbX503Oy5zGdU
sGD3tGUCnDWZCErcavqR8rrlXU2nhDZbJjip9HYzJqcqY0yFDdJ+lrQ4CBOSJaIGs120FRdCDjOD
9mX27s2d7+7qIg92qjb8r1Up2utMSM/VAcPFo8wsmMbRu6K3NKfLi4fBvAkDWQ4m7CXeDggzS5yc
YvI5ZBf28N6YJqLyflbCvB2R9R1tUeGIWV0wTJwDquFMsVAyiZE6G6c+p+VZZX05UaRZiLUolzUZ
IoRn7mpjWseQgEtcx+8Z8Oc/Ze0kTBL+SEjvwZcQPGZwF6jWl2RWEc2o7g4TMdsjI5WXgQSFHB2x
dGPZgBM45gv4UyA4M3q/2h+0Z9jiyIALy7KOCWmlNwPN3muj4zWCQVp5oYH4ADIaVKJnkwDOkTer
gzgzNHGSybQ8qawxroRk0CiHh4wgt8f0H/kib9NTYxC1g5SyI4F17GivHYD1s6t1VTreI8Jq3hDW
sn3QTCLoIVhtqkoLKvwQrVPK3sjJKWlpVCzWBzYPK4usPrfDIS+NMSoSiIGRlaKbVjDlbmjx1P2+
1d3mpod8QxhZsDSnynDHN3f00akbjsEzqJ9pKjdNw8O28fmc5sadvvSEYVWQaiq/4fzhONPOloa8
zYDmfUPSRL3fag39CjtLATdofJvNDoGtZNaJdKoDEWS7DpnIjwqNcRjkeLihtBhYYv0i9224FvQy
Y7aWud/nNT6t3YKRsdgJFYxuTJyoVpx1vyKixmA17MpMal8BCo2fkQ0h2/Wn+Yqn2PcjanvxyqhQ
LPFkSJSdZIHyKJ78FK2Kctm/DX22k6iVjf9Dly3xrAHeLMre9m4IJA9Ny1gG+JtF5X8em7l9Xh1X
3eYeJuGeCMY0xILAvVSZAptonkr3SdYu4k7Efvjl7MX/mqy5/Yaajq+tTaqHq88JK4t0NnUmLuCe
H4O+bRAhSE88J5m8gcgpibXTyKIL5TA/18OSvQWy69GPQmJGYQJ83fjigTJ9mDVd/+YI1AZiVNU3
MOMd9EgHf7RGDCJDlLWl3yNU9cjUBGGdrrXwyMYJGDiRV+NJqt79kbctRdSiU5EM1WTudXMWr8hQ
Mww/TgafZ1qR5FT6qFsROFXnSZHwqh1tRix39F3G2Jzajt/IyqZHTrjPAyFhbFY2lLnd4CzF8waX
/1Cj+KoIUInhv1Qr6rBHiv30avIkevCZF5aXwusRgs8EzezcLMD62sNi6piIoixJitjyuuzaZY26
sZomiOgkFh6uTG24W3OhkJZnRvaekxyFXsSWzQuZkRwpVzQ9ISO+Esvt6PNMMdaePELD/86vnT7Y
VoKwaEgb7cZppf7SKy9/b1CaaDT/iBLdj4yDGe95zmCjKmvUKfdpl1MJaPk+g5s6oxwkN5LUF5vH
mWltLljRL7QRSSnp7woOE328onmeD4KGBgvqpzshn30Hpxbu051tVMbVdFfuSyo97ntjXmoXMShU
EcsXjBoWGaTmuXYmWiipKYt7IxUF3Xwd1/Cf3zjmAVNbrBddhIxivYxBG3xR+WC86yvmr4iOXPvo
zQ1TF1k2CO8Y+/bgKHU2jZzAbLbR2uI+RhmYHazEQmcjPdT7suh4+jQ8nhEbOXyZvi0ou84XtABd
l5yGziTDUYI32DmYRh+SjjNMmsxU25lMFT+d9gBm3IGAcvolpfmtR00TkfXnXPTOZdsdbRK3dhm9
sHPdaejcBqRa7/MyWnI/KEfACsIg8MGpIrkFuLJGXj4vewCJZVQASwipGZgBguHic5z1EiBRpc1c
SwNMKDrXXiz7KjBHuZPYYOsYB6T4NtUc2CNmCeLVQlrm7ReElSoOcthSqJJNyJ6p4b5OrGT2MkN0
E+ZYj+DR1XfN8am0/IDZnVX3aEc7o4uCSR/N78PPizUMKwl/NFDEKyvYGRA8LagFPTHM9FsTbFf1
aigenhTPbk/sCCUGV2Qw6GfxRz+5RRiuRfrk52EdBPO11/OlKHaIoLEc8N5w9pfVlodRFWkdvLh+
mh4wdttPJjls0axm5zVzLSpLGEsV+b8c5N5sY66xENo+kiV3yB4yOa93SKvMh2l10z7Sh3qTp+PT
zB9cNLF07R29s+NAS6mP+iXLHjxFQNYZtu66Vx19DXh04jWDEQiJoX+BGM2E0O/K78ZKcmyAf/cb
TV33djUg+cHDl0S8agvxPXvlYortsLCLfQ3GgPaYPnK7kCnEAlpJB6ClBF1W3zVrox6NaunPSAtz
8qaCdwPGhoLuSghAnI7wLV4bs1zg8CWQZCJRlTxIyn4wbYSSmdbHfz7+p1whrMb8yNoiSFtFrb3M
11VlZIOCKeQOH2mvjBeIfzjLiZ7hOOn9dLYF27PmtpaatOBRJxKQfp3RWf75A2h+syKARi1oDYpG
zle3S6m5rGA7trkKJuN5Mhv+C2m1rPyyDLgvsaobxKK6TQbkEkGW/q3c7hUk9ZgJHV1f9oO7Fuat
S05LeTss/pzsV4IPLo4aoHY6YuQClUnHD8FgyRNqGhby96xedEEMq8NBj7EqjsXmMI3lsc1mvv7P
XSA1tMQ9+5j3CVPxyw53fm+XOCt/7mB4CjyyajkF5H6YDBNSOaLvyEB2RG7yYuhiUcI0DS/pek65
bsnZo0msNUF9ja0fEW8inkeowLCEEoVmWnlenZKDxIiuTsdz6FaLHeKzpaEf+j8rQpDjlf5CykDZ
XugMWNUVYVpAkINCihjiRDUBHIKhCY5BRjzLwXA3IeTEQgXFXrN5LSvr4qST/vCqVXknSRmnOb6D
fsQBXUeg+RH0PFA3CKUJi2McXC9UA5XUbukSchPrjEMV+QM5n+Sit6K+aUFKF0cleO1dr5V1Fmla
03/iHnLpZZI3ncazmBUNqaRHfmK5dJBC0w7Sp0ECmQwD0q7PbV7n+CBcqeNozkusG51pLpuu2seu
u640SmCx5bi+dygCzeHFGVvUudRFTIpU5yKRwt7PnVN4o3j98zPs6b1L4gfTcsuLKHUHOCR1dshh
NXhnMjlaBxpADIN1S8qrmQNIYlfxB5ACma6jXlEzLiCRJQ7DKytwUErjFH/gwJB4BxdKMk6Eqare
LSCTGMSyZalCc13osjrToD8TR2t3TzOynOTMsZ7bz+5nRi+oocpXaQXc8jltlzqqvDI58fCazHsE
FgmsPDeDhUFPUciI8hrHfKDmOjjK2bC+UOb7b2WXxAUxNPvRcJ5ApWOAybVDMgXpa5qbwFgbcTdO
No4OizMPPQhAs1X6mBaMrrGUDUiUhh9mH3zGpMdu6Dg8qfeDPn/615MgnpuK//2PDRH13rRLn6fZ
8DOk4D/+dpu/9/jWfgx/+1WHj+buK+PHX7/on36y/J8//zn9aLZ0hn/6S1wPAHIf1Ee/PH5IJf58
F//4yv/uP/7bx8+f8ry0H3/89t6oeth+Woru86/kJ3aXvxgZt3fyj+/bfoE/frvJP96z4aOWw0f+
n7/vT2IUoQ+WSZVB0BTQIMvfjI8Ts9c/fgt+tz2PeQSMbNYxkQ1/iYrwfjc9y7F1m1A20zW2KFjZ
qCH74zfb+13fPJk+Wjvd5eTp/StREc4v9k7dcMnI0ekx+bwOztJfbJfIugNX7zuXh3WFmsJd5GUd
7Hvg6GU0JYNiExLWHaYAlKj2xqqfVy+y8AZRxyv32aPJGMGMU7AQwPaXjDDNIf2G3/rNr5gpmEiR
QyhP94FbTlGZtBBAS1ruZJPnZf+JiXuAYNs3T2Xrgf7H34LYoC/QWVtOgLMfdTspFVXzI3NA6nBc
lxEAD+J30XW/aFWzzTpN79QSPYhs1eF8nvr13veFfb90SF79keNpoWdXtjLiCrChkZKOPsuyCnog
dZ3tA4LDDklXeI8Y0ezo/6+b/8668YCF/b9Ja//7f9Fb+r9w1rbv+ke+iv+7SXfB1HXXwW7PAvj3
RWMav3uslg1vpm9WdBt79j/yVRyWmu+giSOp6JdF43i/4122+CdiYQNf/9cWzZbh8le+gK57JsoZ
Xp/jE9GowYZG+4sPezVbc+hzonwYT5oX5rdvbepKWAirczOsS3DOmdBe8NMHB6Ym3sHqlwoHoCfw
3WarF0QODb8zaMLi5S/X8fpnNty/1aq6Nnk9yD9++8Ugvr0xn+2ENxYAXjX9X96Yh8uqmASgBcR2
3aUeNrkWsBDeaNknoaNxRvj7F/zPV8LiRdlC4NcxDN22y79eCRvyTE7KkRl5bUJ5Cjr4TFd3eP37
V/nFcq+TUmh6ur7tekwjsN//86usHU69HJsUkXezdZiTFWSL6HIdBaRlvhRMAj4lcF1DR2/V09+/
9K+xyLy2S+OWpE/LtLff9JffMPGtbmyQKcUWmRJf2IrEWaII37Ytqz4g+Jv2gYtoXpP+lp6dKfNQ
MUYguEq6m3/X//xfvKFfd+ztDW1piBsBglhs85cd22s3nEaSJlEyW9re4VM5dkYjN2wrmss2WLPH
Yp7u807JC+zZcpcthAG47ogsYJv7OUbwoCloLFFvbeSR/+LtbZ/FX0ILf14v8BS+FbBIDPPn9fzL
2vBXz1+ZuqBiSWkikDliRXph91/RvM9HbymNT3alNfnOzRudowmO56B32IE5FyB2glb59+/n1xXB
1XIMgBlACgNKTOOXq+Wu7rxkss9i5/9Qd2bbcSLhln4iegEBAdz0RY7KVGoeLPmGZUk2MwRzwBud
5+gX6w/XWevYko91qu961U1V2RKZEMTw/3t/O6WWSpQ8NhTVxD4GetN44vQ+fYKH+DA5LFcEOCFp
eQY/l9TfB6sN+zdN4jrZ2qSpUR0ZxGbuE1KKQU+adw05h2iKgWjR6xh/UGSg95q23eWk3AxUMQxF
A/zUgzkCwf37rXhHWFieDEOZlBEbKIoJ0uH3D6ZbvI12LpNt6Envplnazo1pDxuHqsVZmeBapwwV
fHL/308QHOkEL63LrMT7w4T5+0Upcok+CJN0CxMj2vuiHfazm1ef3PQ/XMVZ5j3LJcKWrdYyCn4Z
dOCemgDcbUbTs+WGSuS2a9KPi9t/eQfhfTLDenA+gwAYynKHf71MwjQB0E1uMjnlWGliuMhwhCD1
IQrc85TlPjUKef33q/7MqfztleKyrHd8NYBNyGvefTtidwK3JnZiU0H2B+MHGuoHdY243FVTTQIO
Bd4lqz53zc2Iwb+B81YVML1mfHcA6w1M1wZr44DLrenuMozlEG3F6K39qUoRMLkLl7txJnXbeKVX
rzxn1rdp6kYnhpK4SsfUuqld0bpb1Xk0JXHDtyfACRYmGQQGKF2hcF/Efljpfc+csG9NzieX3EaX
bjDBeVvMampXGzZA3kbbYAOioKVqJWOre4yVlhi1i7EE4G/jTAqxI6y0F8BCzpwYw0GWZBWdnN7L
7yDC5ybE0DqyN4TwqOGQ24Msb/RQRmdKVrm/p24N8JGdaP61g5cHbUNM+SMRw0lI/5Ie2cZKOYFi
UOuQhgkSXV4MO22QnBRgm+h2HkBWhXeLsfIxd1JvnRRN+VkI8od38ecjdUhB5u2gn7CseL+MpLxN
8eCCi914dmFs8GGGe7K15VbWfUGaRD5cxgTzbv8+kD6sHMtFbUfCR+J3IR/4/aJjCAeFNgjCazh5
2xmmwLYuldrYwBL+7VzDBGgy//EN+cd+D8lpOauzdeKoTdUKp8XUmLswjomdE8o5Ms6nHQ3jfP33
7/eHmwqPR0h83hCSyLL+/fuBXB9CPWeS5keA3G7S5FZ4aLqskNIA+rc1hZTPuEh/uKfS4txkS3aC
ViDeTar4VWIjwiS4IVnK2YEGk2vkWeVO1JF39vev92Eps5i9BVsQKbgiG6Hfvx67t572TMWYQQW8
GXDLn9H7It0lHd3LXDftJ9dbNtm/L+UW8CyPwi7XY1/9/myYe25d9VnsbQrZjTsjbKc3HHv6JYnn
5L7PCvvJoQI27s2qsSBfN/V8a4aeVnszc4lomOmfo4/IsCXzfpnXdWSRCOuU7XRoS4MQq7/fnj88
CZ+5MViOxtyl9zyosA3UaACo35R1GZz6HoYcVWfUN6rV/w+XYj/qB9CfmJXFuwl5GIY2qMsIg2oM
73L0jQQYoeHTfbH0Jw/hT8/AgxrNKQgQA9LC3x86AjxARAO28XZ2Q4j+2EdnVnrOym2CBafL03Pc
AcMnV/3DvQT2RFEiMB2JSX9Zb3+ZnqogSHRscNLHhV9usxigZmMTVNBH2t7//bF9HNWcIIQH+jqg
jO6/z/eOqSfkUzvITYlvYJM6ITyBuYcfki5eWnB8F3+/3setAog5x4Nebbksp+a7STCMCQULZCE3
lazdHVqb7hSwwn4yQv70rYSQDldidpe2//sNrHFPqMBpIebLKVgbSJ/2tMz7Sww6aNqz+jNKF7/y
w8vK3CIl0x/Pi4LTuzGZZ3RMcvQEm04OOF8QXSD5Ki20UCgMNYIowEExyRoTnk0QNTN+8pF6O0QD
C9kzSVbprRf6NApaiuL5RktJOTAZ0nJDHzLM1mNOFBSlfrYRQ90J4ta6+Z6tOx74cIJ1mITVtI8T
Mf5oETFdoePK7V1Nj3jEboR8aEcKeQ9cGeUKJd6sTi41cqavOjXZthiew5lXNTRA0Wvlz8D5NeQg
M8IShKy7/x5XFcSpQUU5PWxhjy8hjfl4HYCKJcZoTutzDmnmq9MoDLs8+uJhkSI/ZDztHzTJw8vQ
1liYh4E2y8pvOrNeLNollofag8SPtMDBJ4B84sWFPBQeAy93l5sYTteukSyxDjLPwx0SCTDJE+2t
S8doQKKkRu/hQ8lm6k9Gl3jnos9wpxAIqL/b9PM470ey+CZVVxdb0M/2PUW44UtOQB/wajQo0anP
Bc6hYJqIQB4a8v5a5eNRrTEFoIUYsX+jhSrVroNDgh6nQvgC36vG2W7F2O33iUaCtxu06MSKD8WE
BNW8eCVYxLhVWZCmm6oO+SBYj7iFPR1aZwemhv/DltB9LZoQSJo9IDicsiTCf04I2i1SJ/QUdj2q
q0bi6WHr1nWYwhLaRAmJSAiFCLqcF+wJaGwgxjT6EjphAK4cC+9TCl4MzxwGS3zKojS9Uz7rsD/0
0u8e8qqAuxT3EmMFZszyiPpVLPnHfnAbiLIO9jWwSUSoeYmoDi3FtFYBQhqs1S0itQSv+zlPUFtr
dp+otCdUepgvI8Mbl2fLX/SUBY0lDUUPf6PqeuAujXefmqWhNgAsfP9iRIZ7MNwyfrMrO8j2aSVA
Yncj+TJZWpeHRJTwWwdhRjeDnO17LgT8VCNefBxB7t0yrnGLhaTwfa+xVPX7DLUVzPuCRW7l+mF9
JZvEy7d/n7zehasTOMBLHpiW71NCgMK4/Pkv83KiSQC1LJRtdWxi64OJu2EJti9oZYzwestihQN0
3HjhCGsZH/zfr/7zsPz7QUSQfeb7FpW5gPPtuyBwCL51bRe4YxUo7HJlFTNpUbk9Y/6zUN90rtr1
joo2rTSgwrdgUQOn8hCrVuh83H48KbR2n+w0Py5VvM6SYy27FHZi7rulqjMKFJKIdza1z+nCcazs
miiBgBZRkN988v3/sHaw7Vq+fEDEu/d+iwGVUPSO14nNEMLi6x3oXWVXdzt7aPQdPLL2W+ziiBnS
wQFclBhbDiAVzTwP6x2IAXwnExOV75S7v3+wj8PCcSmGLsdfky2QvawNvw4L0IGtlZYe6bxVdzJ7
nGm055SxqxbYSExrFLF+CL21zq210Q3jJ8PyY5GM8AqGJjsvTuE+hcffP8CcKjNx41Fi6RyiS5Uw
9VMQVEtqEJWeUIK6xxAGLhHFmJd03gHFKlohlLftVzJni6e/3w/hLiPxt5FK6djzqUryylANfn9S
t2CSwswREXuJoT86cT67OzSVdD9rEaqE9vOUkMjk9f0liRMcTNBtFcAj2FsdI0bz2wCIgWkDvshB
ZxYdQqA/YJ4E6ZLmtm7Yaa5J3mvUgcMzs16JBesYKT9A5mJBBKIbK9zHrDfNMxQ4i3EJfVKwKlqr
OSO1NlLA/KocIwoydjh9NtMl7lJXgl+ijYtccrJa4rRsQawDYLHL3LbjdkXTGSYSWDGzXVNFk6/V
1DosMRZqKWSMOXxDz23Gh8qpsfi0hsJhppwxOlg8hydBt72D6BBVLUmVhT/xl5O2eK2jCi8V6REm
aT2TzlnhEsO3SDnytJVXcIcSUPCuUO2DnMe5wyUm6queGVjQLZdWtHPSyZw3yC6bewiSqMl7Gy/q
2ejbxrzpXJPwIEJWrwdmF4JXtSfwAsUmku8+EpDtHV/uidKg9BWrFuctYhhHAE7r0FNomrHuWvR1
d62rzn0jHLk09qyQefG9GCazu0chaoqHOYhd+6wG6lQshO3U3GIn8fojS3h7mFFJXOpWyeFUI5rF
vyTCGY99rivnkI5AJkja6rJk57lDY93Ymd8vzEOBpqjxTZL6KD4na7dXAIQrJK9XCYx9WmZdOt6b
kUZ7i2wLTHyfRrLeTAQUwV5LFPoY7D+mvWuE2b7GZB/esGRHrx6DKFlBynFf2P5KgQARBgi+VkM9
EW/LkglAq33mZNlTxkqbEN98BYLz4E9jgluwJcxt4xQZNYOAgLZVkrUGSXN13N23qE0YpRrRdzdV
frsdIQ/dV/WIQaptcsh+SVIRmOkJ/I9mG5JP2xkaX8aMeICYsxZJxip2Bu8KgKcPANrFFbZqMMgh
ArW79pH9Q2vikgsif1U15KNRk6ccuiNIpXjoBFEwuAJHl40eSB4cdUEVnylH9eMaSwbiuATeAslp
ECMbgHWxe0rnBvehmRDJdgrK5ToIUEBHaQdcxCAcPP4oV0I4hl0SI+tbcpAZhFqddBuaD7FVMgAp
mBsvckw9D41l0XoQqls3OyN3PX6KXHI/jCIgvTMJAxAvngXVecar+4weYjJWHVGkCBky2gp4mRs2
iJ1OEiyOygfKiTwQfl40lfrrCCeT6gwiiKfZmG2UwgEjDcaoAwSx0cseJ8KGBDwmQQwCMnwDpBon
GwZh86FvkVyvEwbVUc9O+h2OngEnxiRMROXJ8IL1okEF7eXmcwYs+X7QyWL4NYBjFp0YBUpou7jr
IOl1m1EO+XOW+vIJVFp/j6Ys+zEOINEa7OhkGLZIOVDxkVdOgkv0kneeZ6x6swckkWado8GoxXa0
4j3ri+1UjhUOvBrBxIpaHPQpjtiAxn0JlB3j3ITTdPQ0aY5Ly2lL2FWWbcjItFAL97l1lbO9ztc1
oY3FnlRU8XUo4sxb55D7j/4wKl4LdOP2AezOUG6JagZdBsXWf21RlIxbQgcyfY6ByiFOgjPmdajr
8UkXpXSQ+JX+Q9ZH7rGta0tsyMvRwDjjObqwcJmgM8ngAZEtOELkVmML0tDKCq8mhmjCYMLC0sCD
rUa7PES5NpOD6j0sbxlBFyQnNKD/QOggWERs6KMGl9FM4KolwxulqurRIhFQgvpyknlro6N7Eyjs
2etESP4HZsloSxEALX7Hje3XyP9IfzdQmjyOnRGQ48Fb2aBPo9QJaciJH83QFjlLSlOCncJEsAfe
UNWIUTIaWZFfZdmV53Sl3BCipqf9HATRDzHVmTwbK+xTPOkG66ktCpzo8ciG241yEMg4XZMMPIUV
PPWcFtBWE7+OqCSlSJAXKUE7AYLfhwFOO9nCPYCtxJoxVArDy750ZlTf1GiDUUqCJTzVUwLYQoWz
Q8BO72hwzI4TJxvT6RCVYXKBJ9b4lX6JpE1D3WYH/RRa9fwCIiMczuKqZBXtluQkEmXa/qRJK6Hl
5AE1XpETNXnbkI7D6AEYWyHQYZ+Gf856KppONWTGEle2Me1iCBFtJyMUyxxCJdZk2gj/1AoXDQlK
kOt/9gKISH5Vq7z7z//9P5Or/P8Wcxawa/3ve++X/+c/iu9/ar4vP/ZP891y/xcFGfa4vqC+T52Y
UsI/ihXCyqRL95GgM9D6FhWi/2q+80NL8YG11glo+5nsUf9LsWJ7rgexga6lxc+7/0ax8r4gxtkD
+CcRK2z6aQgvoplf97qzFxZKgAICfBtGHmpdiZgabUpoEhXlaJfIJBirr8g+20+OP8sm9tc9JVfm
rtA6o6e6VHvf7bK9sc1SI4qBv7QFykkPbdlLLSFnbSOh0FYGowwgFUPy+o60DRrOL8/pPwfsr719
ayn1/X59QT/RFYLYDQ6B4l0psHNaxRYmxVPieWjOZoTXMGhkW+2XsswD2sP8u4ND2t4YmIjWCeCv
at8hxPuXFTs6ehJlEhGHpLOh8nt3H9QIMHMwWnyuRegM9344IZTLkB5cdMLmPlCi/izz4P0hj0t6
S00LRaErGJHvzheDWeU1engiG5bABVOwrDuiH3GYLILnv9/njwOMa9GwpHlhWgJNw+8DDKKt7noT
DEk351DIqB6TsJ13Q4BaHjX7vlkEg5eIPsyXv1/4T18SbpJpmRijQMQvf/7LKQ77BDjfxTtowM2U
l1ITmXQUULkbSJgUNf5+tT98Td5j3h/k2wva/90tVX0n/CmjA5Zp6Z4Pqc7QFVvmJo/SN/JFgsPP
bIu/X3O5de9GcEBTCNUCe0JaGO9GMHy0XuZiIV1T9Htxf4ZzpMwXn/ScP76oDmIRQSQhfSDT+TBa
MAuj+AR0z1bTPW+L9i112OrtZl2uxGBlO7DiGKRyxPCfTBEfHyEaEeZOl/hHps4PBRLR0vRX0ClG
l+kB7zKHtrDs57e5jP+91MIyeXBcxuXMidzg/YTgGXjQUddW6yF10kcP9C7SeMvskVUkwLK0kk62
6XL6boCXBJWXsesQxU4eGLi6Kl3cO3E51p8MrI/3gAoJs6Rt8daiuHj3/hA9ElVgKiqwAMQNn5th
MVElCbLxIkni4JO56E8XoygWMDE4AIDfX2yeTIeUQbTANH/c844u+Z4A+DjG8zCq5387epfFzXJM
n5nBQX/4+/uJ/NfBtgcZ+aeqXqQYYVYFVpr/3Jr8tjP5daL/OHzpGdA8WLpLaHw+VLRCSyP/iqo1
+dTDRToZ+X7mSLWBCEMuNOX/6NU0dHFfhAbpk3//ju/7FhYSJ4YvlUWWVhabd3NQV6LA0WqhP3s2
q1ufzBNcGlKx19LGZXpBBZul5+/X/DgrLKU0RLDMR+j33r80HDyiBaFZrGN71tcwi/NHZt7POiQf
5juOYYsiJ1jmBpt//f3p9V4K0IBvjDHGMq594tguwtp3jlkCE4cShLqzeHk/0aV8qJgu1VpEvrS6
eVG56ruuTNUYNGMGKKc+CvfgPESdD7dMKzAFMbxFIyfxcT/g3Rm3JZv8hNBzGb0lZVGecTScg0NK
GJE4y6gTzZ886g9CpeVBS9JW0GohCviwnxEkQnXTYEygVVS1920zHfapdKMYez5GYqQg6Tllmfg6
LCIwCylpoS30UV7jOfueeEE9gEykRbz1RZ989l5/eAkQkiCxJPZxmePke80Lp9/ZTyH5rGHG+F+a
bii+zoFvoZCY8uRmTkvDvEhyg4HJPpFtIOY2bUNhxKBNZpb44npjeYZkZIDEHg32kQybcdw6uNwo
T+eNnjDhK6bkjM4+OqgU6gWA5XHpAnGz9GZSZfZWNQym9WBnw7ybtE8TnHKKTXHPcNgAOmpawF+g
oS9Gqf3vQ2GV+qwNZZruNG6xEayfz9+zJxuXj21m+REkQQ9ZeXm3GjOFyPSPwSHou1vdWMm1KcIS
jurCF0UAlr9SqpjWVPThr/tEYQON5Z5gijawpZE1i+kk1sI/tyOHNtygFnAFyWJ+9pzKVF8mJpkL
27+/rO+fC7M6+/ilCWBatADeK0x1jouhGIj/Ni7zgcxNKDpbhEmy/2RS4MTw7o110I4gSl8Ea8gm
XHStv7+xqe45nSPVW0EakvE3A74H4b16wl9rmwkUn7nBfT6QOLydzVR15OKI6zBpiFAlVhTbW9eI
k9SReynLSJG5J4P4em7nXZ5Bk9GLARFVR7Yax9RZs6aFt3O2dDQEL168jYu5W5M2l+/tkVRDLwzn
Zjd2ydfZHsglKGb6Y+2YyG0F/HubaGV+GzElV7pOn0jqiyighNl4l0AyiVZstXx6rD5121hBAWkn
a04hSNU3y5SY7GpSP85gFKnrerb94ZQkGHSRT8hmn3ZmCOzYj5n7oz4kmDATHuxGPCgkx3klns8k
G02qbr53M6rGvYDeQDXLMCWAOcNsNmEAtWNvZEruoaHonUONGNZFb81fRERNxFFi/sZDtzCaS3IC
61jniJkRIzjgzcex2Rl5MdyblhdQIO9h/EKNIeN5Sm+sQUEl6/gURJPU0pC0hX3jaJIEAEcub29C
E1VZ7RCoRgG7+O60S9k/iGsYLFbuAmqgYKX3JKtf9YGqxR4vQKMoTC74a2ywsD4MQoTCoQTcWlnQ
SOBHwcHuRCsgRHm6vzbRaQGQHPIDuqfkVNahezQ6sZMN8tNGaAEEcTIvy8lpqIWTp574RDLTkqfG
tY3K2unOTMv9TgDGVyOlOks5cAyeGkbUbWwQm1LRR86o5tJnpF0rnil7U9kOMNSWefjolgR2NKZF
bX623yx8iVt83D59yNmwxnU1DdMuaPIAtimKnoupkOk5vEL3VgUWPbq5j2QHsQ//NxdrfujJq8h1
NdgU7wdAmdklbdhXL5Z3gN9JTWjscSJZAV/oyoH6kcOIsR4hGZXRPoxse6doxNzYqbN0zV0NE4Zq
bpTMr81I6EbvQgRqBzB7KhP9rZcTnoRsoN6HQUE1nLNUtXeqFPQaA7EjrQkb+DrruYOIW6ACGEZ3
xH7YFdsyJAWF9Hl6qlaU3sd2iPOLQ0t+yBrM0JBMk3ZP6dFNt3M35V9ajR2bcGw3Z8aIIpYRA2+y
zqv+GkUjQE49kg0IDuYi6qU+cswmtrVJngdBl7FKm7uQzsWqy8Gq9vA4zfmR3InHlFPqirvq4laD
OKfRs46s46uRiWtlxyM5S0ZB6mndWy6u68B9s4keqNcFHLKc6KBSX6mqHUJE2xGJzhkJIxFEsG2S
65rqPO7lwYmcm7iO5YMfkw0Z2rQrMPs9lK5rHWA13qm6q29o6iVvMfawQ1nlp7Rr7wMyXzaSqhV0
9G8AEr9lHtTcVVtmw1d2Om+Bw8IGI/SFsHLnKZ1m7Nyclw56ht4yDMWtDqIrY6pKnMKO8SUN5ytX
A7XKouTZmt8akPN+FLzBUdYYc6fjZEYXTFB4bXvAXx3hJvPizZV1udWt8xxFhDBiTYdOQhDt0qVN
y/lBeMQKQ5U4j6S+KCNquJasHiLDEnt3yn70k7tRvv0cuOrFjJOHwB3dlZSVXBfwGYkT199Q4gJA
zNT0yt7uVov5ntxtc2eQor2yLQIJXKVIOikLcF1tdFKML0x4K1ost3UY+SgAhvpUFWLVWLQpEYfK
dVOBoo6ldZU7E09nHoimTKMTW09yMvOKEo+S9masJtJGOqBoPXDuFSYRGNCtSTacjM2N7VMtL4rK
AbZEGHskqsvSCgDU1+G46gRcR+IdzowS/AqyA3LTfnafZjYHbr3VvCP9ojHNVXRn0zKDiUPO/AQJ
owPQKe3kux+j+2Xn5vq00WxQrKnlQhFF2rgi51a/QQHontzOKo9g79XJqcijccpsZ6mEj05U25mh
hqustYz1YNj6DtFGt8Yw8gAk5Xz2mmaLnoDIgCjp8U8R7qbmAzuJi7kFqRnUlOpmS23yMXCIgSrO
Qfsv2QtH2jshYhBECAaBzp1DoYiqSrB2XS02EZytrQKhgS8hf/DwwUHys0weDO2hesZ2Xbb9Q9oB
eHWjG1Dg6YoKBXG37nhDo+E1khPOLieJTkYNHEUZ8WtrLypEm9mwLAEueE1UkEuC5Cmws+giVerV
jptjHWcQ1mkMkWta/vANcAVcO/nB0TAGJxqaW/qF8VsXzuV5k8PdRCeW3zlulz/MYc1DsWNIc8qY
t6YiGQV7bLzJomw3Z+aeHfNejTYNFGl/R806M+o49fftlFxACvUPjZpuY8uB1z/cFaU6db26LVsN
Z0zXN0mUEHYVg3aylf9qYcLGIp8L8p8am8LSlG5lQi/IqtFTo64kWSy5nJmZb5t6uDXdKl4Fo94L
DkjGrK9ETRKAq5yHKuNg4SNk8uvoOs3iY224J2LHbmxY2Zu+Hy5tJ7vMPHUfzqQmoLv0z7Jx+FFh
mQJfPZ3iCJN8Qy1+sHs6LxFcKscwf0j0jRMPhTQGtCmgCe3xPKtauaoKmPx2Pp78NtrXWOKw8g3e
IWz1DVqaSNCuxWqOBIOWcffsRVjoPE1ACRMO6B9swJdmNC7CEbmyg7J8CLrilVMNcN+GsBvsdRU9
bSpwjMXZgWvnTZd1Ox27hlg5tP3PTN4umtf5azgkCQjUiAVcSBSLCGNPVmKbF46GO27nYPjK+gfR
LRQshh9F7NXrsWCAUsIA7pblsBBoiq8gTNFjmDv469VExlWY7gbAVbWZ7WMfQKGzJNh1yW1mB/De
y+hHQF9yPRqBh+i7fDMTmq9UBYKd33eAnsAMFA501XYQVyX76fU4hveyrE8yB3IW2kgCikB9i0br
nGhPfYWLoD9zI8cCHqnGjbB5jc36aoDMf5GTcLPuVXhZVUVI7Hayx3h/MKGXeNEZiBtSUWBw1dY5
VO4LL063pt+wMpdlvx5DUnbA6sAZDMUW0M1bMsSv0ksO0XKvYznfu2aDiml2vMPoknrQFg0/Qfd/
19jkkGexQnk/y72Kk70x5unObexr32LUmXe164Q7Xbd7KYzHkBPcSK4LpOpra4yPhYJE6GQKe7Tz
Rgvt2CbV+Wwae9wf+DB7QspaF9R5NuFX96+pMD+YRfiWls7OBc1MFWnr9GDWKu9udIsrOqv5CsXV
s9fMm1qgNoDXEC+phm1lbR04SrvObrIdTbVraqn5TvdDBTdXwD4QuaQeloTsPnkkgWtt4HG2lynZ
mmkngVYAJ4xFOJ4FmpGQlGIfuzRIo7G5q+t22xiG2vnU1njl+BBFFX0xO6BMnjZPuWHeEid36RSU
nqQ2zq2KmEzQYd1R4o1gWIH2q/LoHG9qua9caAqQYWiWGzL4mlD52YbZRMRFR76kDqbraUrPcdif
MqmHS2iEryACwDuNaXqqfHbn7Ky/+EV97fljeUXOYXzm2nBMsEc0HozEhni9MwJDjIeEE8p95Acv
kiYW3PDDYNa3voSnFBrrDvMcSATnR+L5A0dSev+D5301A0IHEgnibfRq0sfFfEE3nqAVFgW228Mz
de9vfecTTNaQkUOb9F6OAMZiy95VuMj3eiZnwS/EfRb5dzBdPEoc9Q1Gyhsv0tWlaZMWMhMV7ozG
kd6bvY5l/9MQdmtl4Q9SEMNtEalrA5DsGhQ5gj6JaIf5dlrAC4FuoA9jyd1QP78iKpNkGuS0Ozov
N1WdvmRND9/RiK8qlbP16uiYI7GsMa3kN0hgWAsoKZG3oh5bun2QbtQbfpQbC8nsQQGSfzAs4nrs
sSMePoymdY8Y5Qip+Krz3G5j2NGwo6WMnaueAG/5cf0tLfqTnauLhPXsuACtN7Dl5IblK6HxyNxx
wbCbz3UyPHclmQNEtTLtsTsBumafvAAC2wYRWXkWxtWrQUf6COIQEn2cXNVdeFW2yRHhAbzIIg32
qupYhCbP2BoOwXFWo6Ca+7G9rjJQTaY9g98Qkh5mk1mrIC0ea0j9nq+Z0ZhcVsDMt1NBhGTupmB5
hI0/rHyoCuM7cTL+NYjl+ML06Z6DGrZ3RcJT1pVlbFF5kfAAYssEMxCP9p4ekfE8lFxY5sYemgsv
kD+Ge0BU1+lig26nx2joHit0k6iLooPnkZQ0gVhZAp1aLU5V197ALyWlR9UnsXhlgMWRgo1gzFXs
ebIivu0DBCSpJnttbq5r032aSnR9vTjrC9M6EAnarQ3f15u8H7dp1D44s/FgJbV5TnrHDbypW9yJ
twVJkgg8k2dzqPdIK2GNus5pyCuNptg+NuSxzLDp/FpdaBNwk+Iww8q9izsSVo3K2zl9sx+13lLS
QDzWkdgVteWl7+KYW0u/nE524w5bNFaHpAhvyFRbAFU6o3hCgJ4C512Mj0Ve+OScWNAGOd/qzOfQ
bP3olF5eXQWQGCfygnJVwSpH/1ehe7FNjq/VIHyOq3ZWbep0HOXOGJtmgeCOwQNnx+4uMMMYCQQo
FSDnhKozqaRpqPIV7rj50gV2kd3KpGHVnkhNa8EGDvFF3RrZjY6q+kdLlh9hbU3LDhI6p7i0c8LD
11bSOcYx1JR/1lHl2m8UddxHYyj0mWHG42VHt7zbj12vH+vKra7wnZjED1iJke8St7evQ2WEix5t
COWhEjnhYy7Spg2vlE9McDvihOyt+2qIe+vUu513j0w5vsZDRNhzBNXYDu8Df7rBJWK+wHFxkFh+
Y7ojd2p6Ec18tbTxkVHb6ZHYrZylP05TIkFNs3vW3CBGWIu2Kawkh994uHHtot95lLaMlrNDGl+E
RnSvHWs1l3xuAOu3IedolIHXdhTcUBMu11Mzso4F7hX5JFRBsKtd2NogZCEK2/DFjdPsKk7Vtko9
IPsVKLU59QHbOS9143vbAvjfIadfzNReoSaIQuh6psHYRQDDItOM0XEWabQtpa6uqrI5H/oBdnZb
rdra7O8bz34uffXoeSiPLKx2C/51H4ctNZKyys5STUjMWIUWaZygp5Kg4wTgxV/izK2pSBJ9elYw
qayI8njMJz+/K1T0BEDeZvCpyoWOTbinUYkNiCSxYjdI4lZYlR0Qxxl1TRTVMREWQzOS61yeee1w
MER9m/TiqpurZBNrOzyn5f4CrKEinWzSdzEqxuHUAyb9xnkteqnLxr8mgaDeIWHLbyMFzJwUnTV5
W4a7bsbxlqLlZiIJCvHmDM2wJXuliZCmgIgDeWpxwiLX/GSWkXvHm/6tbfR1wi7/qgwawMB+UCE1
ITn4gaQ7qrAhzZ67qWvmA8sjEmQW2HtVcPbL5zm99tC/HuFVfUF+YhyxHl1HIv3i8EDOK6estrEX
zI+GLBgRbODabdv6JmJxTvl9nMXbMe6Kh2CmqCCTwr2zooivIK0YrL/wD7qrg4125XgNRjl+9WGb
v5L+NDz2KPkJYHEea8v0z+OkIOkmMtifuzq9gDpFcpxPZx1ZOciomiBJ/KXn5lj0a63wL/pjuzXx
KR76Vr+mXnvBY6GrNuJoNgCGN666Getq/KZiKlK8OrtiCZCxcS6e0zIhroCkJFIGuv7gV3lxlgyh
OqsAZD4g0kPYRxrHk211NkJVp8eAO1s7fxrYJtoaUDi4txtqSoBs+p5I3o706jvFwWKP/OjVrxCy
hgbqBwiDkOO87EHFxiabZ2+L/58cpoKtG/QZsckRiqZ7fq+s7qLGxHJY2LK56NRMqUqIwXxw3JBV
ALS4wpuZPlMdmaikSFPjfHCtczvR5h6JI4UzYwJx1/WQHNk6564k2S0LiQEAwJCvkMENu8FU7Rl+
Zg9Wx2g1TOa5cagmmV42hVTHJHKMccHsVLtKCpyrcLzuPDxjF2Xan8jBKzZSuPlzjuDvuWxTV6+s
dpzotXnmN5tE2h0IUPHdRydPd0CQ6NxHSfMNrBPnMHrnBKOnTWu9qqW6zDkJfim4BXYkvBuRAxk8
Thlwk4tGa2LPx7ZQT0qKnZp75GobnxBbTBiafLabCqwPVn9yPwp4xU1DhcKgUs37O7r9mqCj4NuM
gg9an5rjgJ21D/v+aMVJQxIqosmSyjT13KMF/Nj53nUIN090ogkXkoQUNF9Tfuf4JIKGSR+vk4he
ArtM9MmcO5kcGINttP0JnoMn9LMTIZnW+pbXBwCqr6DnDmzTIOxnFFCsHgA9aDrhHiztyYrjjoyS
O7Nw5EtURPK65qAfQY1dWggNkTfpgW0o2a0BibpnEIyUf5OjEx+OGEM8sQtxUoDj7YruSyVzi1zt
DI3omcZqknbQuNEUUADxYH3Ftp6adTz1Qvxf8s4suW5ky7ITSjxz9MDv7Tu2IiWSPzBRotA3Dgfg
AOZQo6qJ1UK8LEuJUoqW3/kRYRah5vKicfdzzt5rJ2tljc540u1UlNe2dABSTn3W7uxe2IdkGLxw
jd8/oo6i10gPuy0n8VrKUqxLgMf1W2cZCnjLAGNzm0GPcRmPuSLeEI9ljLsWjIA80Iont4SwEmFs
GVhCW2SLIqjJH5owPxFP2wXbjE7qpjWsDWX23pyNu8kZ6cIG8rX0IXJYeh/q5n7UuX6qM1rOofnN
0BnNQXXT5s1uaJVHL7hhOQlNeRhoK9/NtFg3EBvNM3f7OeH4mgz9W9CJeUtw/fysChIZcFKBLSTO
LJ/p2VFZ0WfYTpoKpxsRyE8ZjZaleCfRt258SsqXNtHE9QrPYFQUK6IXoIaVSF9JrY7b72kYHAZD
v5hx513XUBzAlY+7eIglkd+G84k2ef5gh737WZgN+C53fA06gH1ZMgOG4FhNuMGSvFZIyz/V/Kyr
LPcDbjHtya0iLYQ+XT6EYbF3RFd7d7ooAn+ThQMLwdgSaqucISApF0kpr4gnS/vS+6J6jdGVY80G
COycpNLkaqyKZcS6M7WV6QPIaop3B4k8EPmkowBAc0wZQn1IYoNjFeG+roPJuaQws+utbAI3JIUH
fNjW1tLzz+DnFixvZVXljgcmAEg6DKM4+6Uy3JuoH3xvSfUziLcxkBVEFcQ1VKGx8M66EXZ95Pam
88EcLPwp0djxc/u+ZLFEocLkFQVHrHe1BGJ7x9F4jB86PE/2BVArSwEWOv5NxBrTJyFwE29Qvwsi
d6vo0jph1O3AeKlkl7gOKRN1RC4zamjsIRcCtCYbTqJuyV0jnqA4iLSY9SEo3byRIP6XZWIIsr58
GTxPpreOsrPyChsaxhGhe9UQKdMAZ14hTBXGVeg1Vnrgb8b4GbUJsR5d4NLFbOVN7LSUUpafTye3
LtnynFzd8Ayj0G8Hkqq3NuIE/bkPSTqx27Eh88hI1KE0KPcIdGqi21ygukQ7ppc5z2fCBU0sEI0K
N61mYhlzwLyeSdE9Mn/7QVTLF7ZMqilO2mfZ2tMN63Z3Th2PxPGgOEB59/ZIFBa1h6ZvY4P5LK16
JuSA3AG0sIhzZcjZp3L0EW4tyIFl4D7BMaC28Hr7ex9kxo45efQUVRawX9ppyVOp0kTvlEatQzVP
UACM7pFD5NB2oI3bJuH0lvIsuMqW5wJdOyrmwguvy3EaD1YaKKqrMHOpN6poG9XkChNqMHFEh3et
HpZRyq6H9fA0tjlsXkyo1TdJ+vC2b91LjD7+dYzN6Y5scOtu4Vyne71EOPrGHB9nIT71C8LZcEW6
Q5Lh0bAhk55elyJnR4ZqR6aEdUpZIlB9U3ntrb54IyI+2+RhJD9ZrUX5QiPO4ZtMcAXHun1Bsa0/
gansXvK00hvCW4DHVdBt8GMX5oo0Ca4pqSscWydaWXMrnMMMxfNUmdF461OS3vo8d+vQsr84cMjT
NdNZCxF44DMs8zsL4IczPeYMVz+TcFjfwct9smEpgLiFxFeOQ3QXRX0zbvNgujXMxt3bLXI436qa
q6BtfZr0XXCTQ4yHTkwbe0WMYc5EUuXDkQDEYk/6UviqAbftG0JULqYmsN2OBPnwdCYps10Lv8Sy
2snksynIaiNq6LXNrWKLlPDop9F4IevB27BjdNewGe0TkiJyvrjbX/00T6ONKS18em219EYzeyBa
FCfJFodqRIKvbzuvvZHEJBuHxAZsVV7yhOVY+75KP8/0kqVhUd9n6W3IsO4pcabuSRcB24Qt7gz+
JpD/s3fT20yDOFtU80kwLQ43E2Oya80pBNtwNXx3XEme9pyoW6PFaGL69IdMTxPhEyIdXLmtTUMI
3Ct82rye7edEzmijp4DYgnqqyNOMxaH1mf2vAtSN2DnJPtsTwFNsPcQ5MQvPnLwkkRfgRalxoXTM
shm7Ng3ratAj3mpG+sMJmRdkZJxhr3p7M/Qs+iEl3A/duMLYZI3jIAlIwk9922NvQKy5Z/4YMsNL
ImufFNbCszUKsY51Ne9mR8ir2BjaV3/K7OssH956UZG7ouR8pFyJ136ND2ND8IY4VmU9HqVH04yY
Z/dMIDGOrhlfoiN1iq1ijpy70fL1c6MaKyShQU5XVijc+yrWHDraptjCgwyuadJAsq6jw+DOB2q0
dKfIu1g1YrxHAmI8TF7V3bUMwji0pvWORx81RCiynSTN64syXaozEbn2MQa4q/AX1f59lDLwD+qM
XM12CA+E9BHQlPk04dJwkwWiPvG2HmFczs+I52hkx7QXRea1d4YTqU3CiZ6qlQSET72tzSftWvE1
/lm8z4Sx0qvxoIKP4eccFgWlYVlm+96FKSJqpASo73Am52FJ2aasQ46ifh8leX87N33BCaOA6s1U
483WkfqOc/WtyCqcCLLvvw6Z5ZON7EjyaXoEp77q+RzGeMy2gegzAV8H2ko402TFafLVLihMIlJM
lwAO4zBG1XB0cTHQEHVPlqUlpHhiogm4fVZWlm3RjTyWZf7NJdSNdaSkqG2clVuJS+2GQG+HGXlg
ZBkchySIcHRAJPFBZuFoYxCVVU0VqYH04i45FTcggjEBmmdW51EU9wOH5iEoU4z1pFXQVmYCCeEw
PNWj4Dl1J6rhuDSm5Kxame7CgRgUZB0dN4LlMNQhe29Jn6oY5k+z0PUGF4zaDjo2SV1SKKeINIx7
58EX2WuJPGznBiZhmI7ecuwyHzszP9BNz05lOL00MNm3QADNN6NmK8KUDgzes6fHOWi0uSLgFoVg
qeYJ7vAYJCdjLkNipKOSpqQ/wYlJzYxlEnYg0QcRNUGv2cRW0q2Mc4HZdEOMg/GAoQxCf6+nc8zO
vGqTPj+EdMzos4/qRsmAptESG8FkODkHOSZysDP9dVA0tMnpLE9OAAGLaSIZMySkE+OO0C8kWw2a
cvOQCgN1EuvptipKF/c8eiJnJuRuImxg09BfuYqhBOwWAP+qSsmYNpUfnruqZQN0Y3dBcUyXecIF
70bUp0RC50+kVhynyTiRtCKW9IQaBL5lrEXXvhDMU972vRueoZmlJwuswUG2hnqMAsc8t1IElzqW
8vtYDOKcGjI+m0swXgQ+GnlyJm4QdBnEeRaSwQKTsTtN02Ltdll5aCY0g/ivOC4SWsYLaufbqajC
nYV/pGM04Xa3mMGN6wBz2jmmpn9ojCa4jRCYbguTfpcFFx806lTU98JqvoKRqi6qYCfcqWkgCKOp
vW3qTOBzx6l7DTuG+gUa6hV1HStzaZ29karraqKVfR/rhGHwTFgLGb60c08EZtCm5bT4ZWjqYRtJ
k8Ap4Y972iHmydeFsUoivkHVLrRjPDDVLi+UOuGPCsnTnabgVOf4XJlr1y8TK8144K0OP7V1XpBQ
Tpr9JvEV9IyuN0itBbK7LtOi206o0w6lP3VYFUfettRt2y9Ry+mStgYkhs0gBkDedOfEeWwNclRo
l1hrvJD+oxNb4kcSTOGhazmODVPiiMfG9dSddhzjsUp766qtfFKmuvkLYSvl1Uh1dWdnbnsi6rG+
J2gY7kETl/bR82Xf0iq35nKtmYGB9xyo57HIXtG+L7bELkZiNdCqr4+FV7HKe0Ns0qOO28HZGESy
rD0PE9S6dpvqGzFeCUBxa44eE9nlP+w8ChmbGOwFAfCmddcJHhsQehmPPAy4cNXUafZgNZPrQC6g
2YhDX7ocf0117pTK9yxoHNcKd0byRcmoUfhiOFTdjN2f2fonZAsjPeu+voWMlQQPpWb180iUL+mO
2MGNbBI/Qy9jtuZnBxkF56bMi09BVUVrinHPPsDjn1aiKTFXjgkZZmCrB0jAydDgLjOdPn4TXTYs
pFFUWU2Snyy7Ml9tpeWpC2fWB9cmxCiy50sTMuaLi6G6qrURfbHmGYsn/RvXZdxNRNI50ml6yXN/
vLZhtuOSNjQGXm8pkJ36uxPoYyeaJak1u6r9/jnlIadROKbWOgVGjw7JDWjukBKziZqmLNeIrKob
gk+reIvmjFWPg/bBXLL3UitFB9PbGT5FK6r3ZlxKzNhTSdy56RkElmCzXQ2e/40OXbprZbVXBFps
k75SV1D223VLhBETqiXNyMbuKvBv0llxiUGe2vJoUS+s7TH4FvrAuLCcO/uSdKUvmWHGxxBMu9oU
OGsPvWURykMC0IY6FxizHONbrjeyIeR355xoFKSmusb9h+9mlycTDeKZm2QkXbOZmVQY5xA++8MC
+Kg2Xqmx6oE6vJodk0iJEFMzA6TYmE+sq4xhfYbEHJ5odTECdRj4rEoevmA7pl12VHHF8ZxfE1vF
Is2cmGRvSHGoUqhF4sPg2TapcEIP2xgtyY7OntGvwcffayaJO2wFzIB8B83V6L4MtktWrMkpaJ1b
UBgprjp8pak+mHZTcHAIyHSDoN482b3LuLKpHf+pdQ2kgT5A0KsuIpJcCxLyVpz3IuZalMokBxAu
NIhbrjaLs6rJYOirej6m9FY/1FiioPzJj4HCEmGOB8jIh9vvI/nm139ynNR13zkkaf+nen4O2mlk
JO95eFpZ5OjDcERgzVoKzs6PjpMOuq/M5H1mvSC/8cOEFMAHuGIFT+wIznRZDcfbkKEjp7FsrPLV
3Nk9vIiiS4y3spsYwOR9Xep/y4X/R26+h/+FfGoPee5/7/X7v/+n/QNld/kz/zb6Ge6/wtBZnH4U
FNDGwwXf+m+nn2GKf2E+AKGAp88U0Dz5U/+fs+v+azEG2j4bP49P4POn/tPq55r/cqxFVYSoHCH/
8kv/WDDfWzL/679/NkL8akZwHQ/uKpZiGEo066H+L1rknx5PM2bXVFPbLAqRZ3BO5PM2tbXN5tIg
DtcvNz9dnNt/P/c/f9w73tm/P4+f3MX8gHTN861fPy+3AhxC9KAIMFkiho2IHaSxYgv9iVXt4Cp1
+zCi5YJWtt0AAyme2gD/eNY59bHBcnzq9HhPHGd+IpbF3Bi9xXCE9Tn74L1dXsv/em3/+TldAdQC
NjIeEcyIv/6cYVhTN2VAJlK/faFSSU5QEkOGOlKe/n5Jfr8DvruALgU3OvSxH/76SWavGGCqhjMs
mt1l/urtrYwW9JAF9YtPB/iDb/ar5Hv5Zj5UTR4ck6fLxIby6+cRYgVs0arhhi/MDCwHzhp6CUbz
JJ+ucDcjirCNj5whf/iScLP4NMg56Jvtd76eAna4KpyUAFTbN7Aclw2mPzzuLcLOA0SDH3+/ptby
GP16+3i2bD4IrDWItfdwNVbO2EazLdcOrjDm8Gk+gDHIkX6QjqaeMvxzCYQE0/hk+w1xtnS7vU+y
CNzvvqix4Wu74TAC5MKkI1brGjUB5oJ0zXeYx03G/PdRhWb7LdGVeJEpEmUmMHPwKStrOtl//zJ/
unY8IFjeFncmgNdfb1ibSmTcSSPX40CBULUtHQwSVi5lnNfbqre87d8/j0nO71cP9B7LQYBjADL4
OwbR7HqdDWAFfZThqxOsUARvgbT6W5AN4AVzU6VML0VfrVQ/xkfPBvYweHV4rmXcc8pzSju7dqZg
cIFUZfDjKcUatI2Gl54M+B3Tlm4it0XC5HizS+k+gYU3ymPsxMlVoijpkQqj+kSH1eanXMWZvW0n
s4KMYXWa0itIyE5E67+kLbvMtIhcIyWz6qxTY7fxXRYxXFkp3yNY2EFWTI/bMpHuIoPM7sd+bm4a
NYivkt44943MVY5MzIdGKBgqvO9oY1pbu6smmAQ1g6r1QG8qWI1OJz+HQMNb/Ah5jB4FdttOwsWA
hts2YFfmLJIu0VWN8S2CI/WZNY3wYB42+VQ0s7rNewWrSPqpf/ClcLDYAMtf6m9xUKij3AuBJcVz
XSMWWgWpkK9R0QaPTrtEeONMCTfaxqu6Kv2oczYjYwgwHURrftO2tJ4dzmDFrbSSxbowqRFdE51Y
Y62rUVmrMpoJRyP7kkZO4rXCXcNI4h1oqUH1FkGRKbdmQ0+GKYRGWFf51mPLNBDlZTpwcq/DBUZB
QDpt22nSqlxPhRtcQXUdJ8bqECwX4VeQHnqEpP4mXUBoWwxgGXpK5fePJASyfCYQDxv6a6nzrLTA
aTA0YlLEpTeDu4VQ2L6gdyHpOIWfwwI/htkWMFtNRo3voOBLLZPIxTmRDSG1nMJXpVUtvhKpNRVB
NSOLUzYTwB0C8Z5WfODHxdZqbJeYFZOBNgAJHiKdUoFtgizLGII2YR9xeq2BjiB1r76ETTPrTRu2
xjPVM0paHnBaZzYGU40pPLcvXQmKYhWIbPyCKIn46ToIAZDYk9DPemDyv2rDbPzqM5tlugu76jZx
1eQ1K6QLOBp60N3MpRw5X0+JCEGLcmwjiqUfiz24Ntmh8yuHeQ0RYqQp0sXJUdRT5902S3ru2kmV
ectkh4FXPjAbRQ6AoWLbJ6m+SnWR/xhm4BRrG0Dcl8Jz9a2HIbhk6Zht4koBaiB8qXoCw3mi9Y5p
DKQYJPEaoYlpPqJYlP12wl97TEob8RfwlJ7ocR0OENhHnW1053skXA3oglpKzVVP1qkLHZD24ypu
e8xak1ul3/0B68vKlbJKmYtIC5FkTSUkAqx39C+SSVKvG6h3VCDHYx/PUCqCaSReKM0CstLhRYkf
XHim713XuPNmnpARTXkCM6a1B4NQlr6Yws3sz229dXPbAyTlmsY56QKzIu8+isvNWIl5XpdJ6jK8
HBiJsHKkzsVbpEGroa96tTEcD3FgVxaOXPexMLpNOcHrWBOho2n+G/RN8Tg102tGoxoRvcE0qYOr
iluoV7oD5lMKvfJwET1ZxpDjeM6LttpUtaVROUnpkAgsw++92fPDRklqELiXT3fl0uHeD40Xw05p
6N4IEYGG7Bxn702VhG+rhuHZcJrwC0zSnBY3anKKFM+IhzXdgaSg7VKGbzhFkplNVOgzqD43XtGu
sNDkg0bn2dNLt0HFcf0p7fqF8dPXtcGDaqlLXnTuxOlJIBZltO7dqUqzJniUE0CtVVI/WsQmlVhc
hPvd7ebupePMUO/1oNzuiEmX+UAsEheX0ECnp/OZXMK9IVLLq1I6mCSLj/2OjOPKWjHrHGIkwaMY
mEnJ6CZ3UhT9Q5OF5nrxcEsMt8sibSY62yd+RNzJWMT2F0u3wUMzAZHGLWH1L+EM9/1od1rmW5OC
82lKatLUYIa5LUIkc65WcdJLYq1aKtBqVvlb4ifhFe9j85IA8/3mZZbSG1fVVNlUsrog4LMcziOt
xunMySm5QRRY5FtBEpS1YmF2v8+u0WbrlIHeS5+32AMTROI3WSeRotARmKq1yUH/yuyDguA+jjn5
bvAYlK3Jcx+DH9xOko51l6PDjRzP6TZ56UwEM3UxYrMoLpCx8tygqin9x6UD/EIOLqCvxDBR1pH/
2ws0ioHTrSnvQrBJRB89BUGMPkvCuLpB4ZAQ+tb4ZX1AHB6Qk7TkwK75vzCkZNiOlyYPULeZDTn1
QxBmywSIl2GVg8uz8HrgQ13rYOQEUyJ08I9AG1GezpkBQ2gUk3EkmwHUkZYISlfoDG2My41BSz7C
rXrJPK3EljKCtpP0E1xRA/nvM8OMymAU55BsLfORUGDZYiUFwRlFjxPnU7UeKwmknKq8IK1Ad6y/
2m22DUfFhIZeNL96eaWSLU/o9KnsheRqwNEkrxBDXLybvRrrhKwFcalgUJGpM2yo8XmVOci0vCsX
SBiNiGMZKQisfpn7rzACc5udQDf5KnI0i7uZtPO84t5al9pLLCIxi+UrcHZsP0uwOskmLfwcVlsS
wWkKjYmXErUnIyZVz0+2Nze8T04hypUz+fYPoDow4a2kwfZS009ZKvuiehaeBVYjL2osEGGcJJcZ
VNjLYPay3MyAre+dma8A+cLOcCWKdlxb0WB+86Uv3jyjQrsmOEbh2BuiH/FAYDKqNiog7HdzjTEO
1x/qLBvmuIZXdsF7Z3+3Z43xrJrrF1ShjPITBFP4rez2tsgN68qox6xlwyuefRJ9b4MU1OTaRdNB
S2sU3TYkAmxHN5tNBq/ZLvfj+gjTjHRlv84WjfkS6EesZf+GPmp+dt3EeSD9WJ8tX2IXlpYiDaLy
e/WMXxO2nEzKHm6h7XpXjl056gBiRH/Rs0mDkgsnrurRRzaHDbn/MnBU+jr2oTKPTPPyB9R6Fuuq
xXazhg86bSOHntdFun72hKKqZvYiK7WzZA4TFfIV9NqYQckCUib+aIMluD+1jY9Wq8ZZD1tq+T2k
24XTD9I5sZ2WtJLMdTZIJOW0IM1PM/0Xm1jcaf4iazKoN+BJpuusXnh0bT4SBNDzCIUUpWPY3o+O
RnQ6QMl9kLoZ4JOOWDyZ+CX4V9YKDW2IFyzqxg21Q/S1t+z2u4Jz87Dk74CPMnuLWRAJf49M98Ps
QA4gbkzl+Q8JGJgT+1zsrxAeI202x4DAbw6FyPAckXo+o3CgdRufppG5EnQLk12EK4i8M7OI6e+S
NJ+cBGlzR6nEiKchM4BCWZAOn+BEsSF6KBXstTRm3KZTYyUXKxE2vTOwiK+2ZTb9yhRtGm7TsMxe
ZTBiPaKDBdFEolijOKbdeXYmMRbbtijCe9FLLzw4ykIrZwlXferwPWbrMEz0I8E9SGfEMGHSc7Ly
eUJue4+UJ/xOtMH0YPrdNDMuScW4qgR22w03bSZa2xDRc1QM4D7ZCAq5sgvE6Yc01NUdJguRbgq/
RGpNAJV9IxPlmOsoiNAZCh2zvgdDrB/TysPZOyYTp7Uu6xGOWhwEQC27oXHbZjEHNY+o0eNQxyxJ
tmHk352cjEw6a1NzN5kRGrcCwz5RkSi2FwdgAO7DdtNwP/pZPTDjgH64zW2YD5sqbObbzMCpyenA
b76DFWG7rk0rQkmYMhBjIjCYR4AM3oEwBbVHJG1tHXYSfInm5KEG69GEetiYbscp4YyO0bqhcMVm
SCKYpaYbw9PDsJ6Q8Bp3jmvaSFrnBH9Ri6b1jeRc+k/kU/orvIVYX51Y0l0YGb1VqxQxPdBLXSeo
znI9bpXTpeMW8DItGb+X/TPig8lei0FwTSMW0zcZAGFHUWSirMlw/yDeK8Gu1qWZeoh4+sTfxFVE
L8fNKxRqiH0qniXSC5m05jQtgf1FwyLgD8hDBgxcrIs28a8yqXJ75w/jyDrgpRhMfYEB2TBbckaj
ubCxf0xC3DnwoTFCgL6z8WH2NHqKqZucjZayu/LtCY9JjPt3hvbA9MBmv+dszu9GyeMinmA6Mbx5
sQP7OC5dEy+9iRiOIcjcHrI8NTtwA3XHMa0p5GnwhvEhC0p8XgyW7NXIgf+Ymw20ziGw/aOsBp63
qGic+34Y9QmErfllwOJHmcCbiRC7k+NLtHitrCoQcjdLjoP0WBprp1zZtVRx7NTbxnDGu8g3YNZ2
Xu4zffcMMt/rwKzXQQ2AfmvScVJrt2TJWRscC/AZZsN470wVCxuZz+ZtXM/uW2d2nPBllNAVtsvy
R2h36luexMF4nam5eXZRe3Ic9LN4Cd5Nu3Zdy7op73CI2099O6XkkziJYyAyNrtqnbYQwZDoowTa
xDUCARz6oKvBxmdCbiLVzF8w/Dvj2WpHWnbkYSOpLCq3wAWZsRAXviEPM/1pdneeem+lQA5GW8WR
F4B3WpY7HbTYb8NxZiJhIGj8bGCBHjbce/OmaM0pX0MHHfA5EN6xaYSCSohMGnJkNiR88SpMLqGK
axPfmqc5VAasx5iR6+qBMGkSLctuzL9B4A2vxqzqLl1TE0QnZevNaxSIxTNyeqamcWS8sS1E2SrR
QhhHe8hJatHlQHxmzcH1ao6XJUVHGQH2HJNIyVM5ONQVlWewt6SvnkO/wmQgJpRbGOXH7+Sb29M+
mHDlbFQAM2MzNyZ9BdIs4lentwU3bIlG9jgc2etRBmBih8LU+daPZi6oNBeVXSZFtnbyDiw2PxO+
QjbEELctJpRs1yEGPSSOxLUFNCz/OvMSu5Dj+xJjVszVTpIhxfk4OD+ydnLeVGq15yD1mYBydqOY
G4k2/WzNvvtoIQ9hxMg4Plo3SZXdMCqe4Y9MqlBrsh2SY9uleAo8/N8/HHus542tcLSvZnpONvo1
7Rh7HCzOuAksYiI2g2rFiWYFmFZsFZCferPkFMnIdTrWcsxJXVeecHfo7xvsKKnKij2bbFFsuiW8
ggISWiUKz9Y4j06KS5PKKGMZSgcKZ2Zo6cxprvnWoSuWJLvF+jq38/ll7LruggrSeJFIHF4KQZub
gVRtscFPYQVnWEqbAwKbKA4ayA0S43s/xTuKx+ZrWwGWW5aCyVo3XR1ja23KOLh2zEp8qtLMn7YD
Vgz6DtgEv3dj4JQoZsSIqRYUyifXqP1y73baeVK8xdCBO+m8Tame76UTWOQUF06C+lzFHkhbDMwA
a90I1WosqUBW8OkN3KU5VWSd18EjAW1luE8dx6w3Ngpc+jS8BvmK9lzBw+lMQ37U9hBAcM1TLvOQ
JEe7tTyQEk5CIHNX9farj7CgXVm1o6qjDxJy2PhNm51UXmGMq9oahSMGep92fzQKYjy60Ax3vqbx
Rhp31u37YmF19plHRE5bCnlNFzkxaHuWEyz0blafI1+1NzK1pVqLvEnQ4DGvdnalpE+D5ctCTQsx
nyeFw162KkfR35VzbCQbD6bpk2MGVKap7kL7CKOTHmBUW4ImSI+B4kRIF0dJTLHUl0TWm6QhTGw2
esOvBt2Nzmr3NTXbgZ2omww2w6rPvlhJh/iSNnbrM7mMABjEMfHKPIdGne9N2n0/mIQGFxS6VJ28
1+UrW9x4USaE/M3SmESSKLSL9lpmkbsx+dc2Fq5XbZyuRvfMuoSUOvWc6Fa2BScbSKuBPNFLyc4U
FBO2op6Cci2V480XI521vZ4GegpofhuY06Slp0tI8BCa+aeR71btdG+gYRrQ97QIQCmO7KDHO2MP
iQa+Yw2v7L99twt9K7ka8yh2jyVqoOqY1ejvVjbCc3e75MPjyPGK+AbT/vj0Hy70X1ERirGW9BJv
m4GsGLxh3fV/wJKYZqa6tMOLyio2gk37gJU9Lnd/bx3/YbbASs1MlraAy+TzXeN4wtg7Rjhwgc8x
/Z9npdcGafJn0y/pKDFo3vY+4sa/f+gysHjX6/cXWiLJQAzEQufdSAnXWdIQYCDp7nF07QeOJTqT
3r51q1cZmdNGIepcR/mHSQHvkOz/jFIg0dEht0HOmZg0fu3Mg3RdmikM/+3BQvMUFxpfRNk23dGq
py8mEumLMWLONj3U723TYomgKS3WiBQZu0MO+eBK/BNp9f5S/EPyYVvxyeF8N9txsTDUnK7k2o/J
ZFWjnxIROKLR6MdoRdrdWz/o4VIaNoCZOWNyDKj+ODhtcQgdWOR5wvkVs7x/FiQNvQo5R/dkr1E5
2ZX3waPyhxkDa4fNNMolV8B6f+082apo1rVk+GQ49JX66mIYNoRPRviXVEFWcRXaTs7RCM8zvHt/
f2jekT7/uXcBaTcuoE3TI/lnmbr8NPh0ZKn7qOTehc6inA/EpHF0Q8xuHYmp3Ciio2khoiuYImzS
aoQwrsLpg3Ho71PGJenBEQJbuBvanv3rD4HPRdV27JJMPy4aZigqjDVskqbcsfoAk/YrAe7f35di
ipA7n1GC5bybwFk9GSOtw2bo0Ak+A+0G04+j/Pj3y/rHTwkZKZMOxTjTXhaIn66qchNlSp/K0I7N
eVuAI/6Ei6/9YGT6+6dQuGAaBjrCjWMb+/VTAnuISLfhUCwdMe4qO7L4WlGDCevv3+b32xO43BeT
l5zEh+B9sGKFIdLGEVevR34TRg++SB07tJS7Kf2ff5THbQGvxoIi7H+Wmp8unMvx2RdJuOSrpvJs
1JF/tAoI+61U8oNV4g9XzxdAST3XE/zznu4bmsUYgI/BKI/+eAVVLzvQUKw++JR/hoS/rEXoGkxO
pg7PGuTBBVb886PguoGxeGwbXDfhuM0a2sRsrcHrSETBNl+ihgDajhhX3HnrFjVnD1g0OB8i7/rv
d/G3TQlOpmWSE8Wbxstjv9sfYt9DVOiWDUauCNTMsGxPVeWeAY4A7E8ht9hxaH7wIvy2KfGhgPUA
uNi2zwjwHYbV15xS0pZHtFoqWZsT5CoinHHtdHGODsqL9wNYhU2RMuH4+9f904W3XAvlguuzI4rg
3fc1p9J2jZTvmzi2j6IMbWCWJRalcGldWgOxrw4t6xohtnUGG8ERPvOZjUbW+MEz/acLzzOGPZuL
bprOu9OA2Ue4/Cm7sLgjOjbS+lKS2rpKFEM8eEnGaYbd8cGw/PfrDgASDCXLAosqeO1fnzooDQIi
Cy069vwGNyYJAnMHtajK4CtGPly7oLZngO7xR1zaP1x3FzXdIvHi3pscR3796C4yGEQmXo0XBA1j
yDngTCeHwruK089j1xKGkRfVqoNYu009EERIrcsNI+14//cn4Ldli1XLCheNEPIiFEfvfpAxC/Ky
LYFp6RBQX1tpwggGzusZgUwfbKO/rSV8lG16gk/hxOH+Fgep5WB1Lif/vArygyS/a+vaYtr+/Qv9
/ik8RbxOhD/C+WRf+fXKkq2cOP2oKw62ot1baZnejwbmlb9/yu+XzWPFYq2CSo0e670UqjP1GMSz
qpCfUkUOSQkMx8mRMwzIAf7+Ub+/GQg52PDJyCPK5zcca5RJgAAIrDGCJ6Lf6sYxdl1KNilZAgPx
BT0dswIe9Qe5fL+/HOzLHAEc03JZC4N3Z5500ZpXFpg65Rv5DtaKfR6LCAqSqaeL6iz8LsgVV173
0Wr4hxvIB3Mc8KF+I3FafrCfdjez0CIKOpC3vjWOD0U4JpvJFvkH7/6fPiXgkrLmLXmKv+2h0RI/
05Q1ECZQXlXtP42Z0dz9/db98UMWeDCvOkmv/rsFZkC9b4oeGnJg5+gyCSK6HeY6+OABMf/wMJJa
6yD98xbo8vuiprfHdiirqOJW9c61rQfGipyJLrSSjBW5K+RyhAS+espJ7vAZZOtZ9bmkr42p4v+x
dya7dWtpln6VRM4ZIDebTQ5ywsPTqe8la7Ih+9rs+55vk+9Rs3ix+mhnVlqSU8LNmhUKAUQE4HvN
Q3JzN/+/1rdARBSHHN7Gqduu2AB7cF8+fghvuLbsJt0Vt2sLIXF66UK+eaFw5GKhqPltqtz+QbBM
/YXgnhtnXMpTnNbJSdZCCFrsnmK/HGV/7gKJ2hqyHy/AWMAIsiaag0YyPn78u/40wMlUIDkAJwSQ
9zerLkw3YmIlVsi8MvJdWMb0bgYsLF7upCdLPXwPM6yuxuz99fF1//C2iGpYT4HMbutO8fX4ptDm
EvPKoEgdKiyDcimRKDqLo04I5seXen9wYUSQ8ICAj2wIC4XI62vRwxy0pY7Z/KY54qGKCM88m81t
nqGS6mbk5EMYexdlW8gL21tQ9XuL9snhTayj/PXmzrHYZABcRkkIfPnN0p55MwWljub3YAkU/iIV
mEiw+ki9xebAaz8amNdPiIbOX7zE6u5xHoJOdHJk62FV/cjaVUcvI3GVNxlqCpHXzi3mdiqBJqXj
wKgMVCudJR8n3SJds1FwSp1a/0yP+ocBA59ZwCFwyQky3764nD3ZqKq+4MWF0xc7jN0bRYVoC5Sr
uCEHQ3s0kBGca6Q4fvKFr6/pzRMks2k9w6CHtEnlev0a8ZJ0lU7TYEP4Yv91dJW+19HB3rCN0G/q
2fvs0/jDvLXi8lnWbGSEbE1fX69AWST0CBJUhp7whl12fzkXhFt8PDr/8CFInifBCjYEd+PtvMAK
EyeGx6srorq+1QuzZsYK40s3rYxPDrRvuN8/5yDWE5OXx1kGXfWbMTh1tsUM0+QEDAFOMEwAzuD7
+lNj0FBpdCjlu1E36FvD1atjUe2bMX8wYnVGWUqdiqH+ZPJ5/4SRSOnst7GEcVa03qwMNJDCtB/w
i1iakezxnC/IePLwk0/v/bhhz4Byl2Mv0wDbldfv0RNggEwNBCNpS/Fj0VCxHPCCHQpUuxdlQXPg
775Rrke8LhMNqSBQs19fz9JSnd0m17OgZuxaoqV3NJvVLipb/W8PHi4lCURe/4eh+ubWYrp+GVCV
bCP7vjna6/5oSd3paMe0Dj++qz+8q3WLjLp+PaSxWX99V16KaENmjJghw+5qA3HZk/GkfXKVP74r
7MAMUzZ5lvPmhgAH6uk0ckMKDQ2vyW5OC/ocmw5zka+c9O9FSq9fBE/ut+u9WYbkRDaD29TcVdMv
t7XjYgIzMPFGU/5ZEeH9h068M2sdC61pG/JnVPJvO7rGa9WIb51hWDWub1nS2LRd1pxi7f4sEvVP
l2Khs6mUYaAhgPn1uwrFWE3GQN8Y/rh1HLpU+eaUGxelDr/y42FhvH9jSOIpIbs2THQKc+vG/bfb
ygEYULpHNkeQnkHyUMk53UrcK+inZrIry8bZ9LnVs5wtKLnaZt6ttd0rJ6rVJrGrOveBY7tBh96c
9n9X1YRBN8Ynn+T7wbv+SAaVgUrbs803E43esW+s1qA5Z4I4ORlK7ULaqLuPn8X7x+4KNtKOYEPF
cfrtoYvGNKWjQWYbgdQQIleeHWsCkwOspPUnl3p/HML8Itjvsg6vlbY3a1MZE1mDGyFDgrQUaYBq
QD5MLgqb2SAcwdczaYCac+fPdrF/eNsUprhFeEKc2L0311XevMwWm2lcr6OjfLDZeKOl0R0GQ53y
4MsbXn57wlBfLsRgDadzKksA7xCDKknJapPIIb6fiMPV7UHeGTUsg7/7EijFOOy1dEqqdFLf/MKQ
lLpK79DWNcLtbzUYDee9TlUpCrXPCnbvXwIZECxeWFCYgDllvx76dZ7qdG/idJNpnvcsRAoiDW3W
FIw6WAAlG9rIc/RZBfz9WPY4SDCeDWZJnUr466smFXKEuqJeUtZWew9Ver5xmwXY08fPcf3xr3db
7O5MIs2IDsLt9NZ/UtnKLl18kBuTtuLJMuUItnu6e+ipXWhkXYVaZhhxhmp0I30vQwr28Q/4w31y
4Ge7bFEl4RS8/vlvE0sKT9oTObZk9tLe1iv7ZJuSqnP78VXef7NrYBhxButBBPza+ue/XYWJEq11
2yW0d83hhuSRa8qz+ZOdsd58fKU/3Y+HIcXAy8NK7byZKOc61OJxzcZJdU/tVJUPX6XuVXcfX+UP
x2DKV1RRKSJS+BFv06wW4Ka9kfXJZoL/sU1EhzQg7SBhSsBuQZx64dZpszmwRIeqAgrWdnLGb2C+
FIQ0iG9IwZDIJwA3DYrd/4NBxbBaT2EQs9/ldCx9R3NqJKRNiyNgBKiDwXfRvefIkKFEEWiihEPY
SOVkqMup135y/XfvgOfCqGFqxuvEm3gzOTBDNqrH1eonyZDeR5qXnkOVzT+5yvuzPvtrNkmUItZy
MrvO14MqBYTcsipH4CxsQOBOF0X7ZFTo0YuMDraTpu7BS0g2xbCe5ts8Wl4sIxr2KarzrRb3HUzh
TN5HaA2Cn8Pjb1lS/98MmCQ+4bcvJXjpXv7lO8Dtbr54yb//27+efUdZ/j37g/P057/4y3oqrH8Y
a3/TXcvh9BbXbvAv56nBn2Ak46Bm/PKQ8if/aTy1/kFUEVzI1fhFd3Y9l/6H8dTy/rFWYRnn+Ong
+nHo/xvG0zd1DGQCNH7ZYRicupk/xNvepy6BBeghKA5tqRboMJihup3eeXD3+hF2kZ+iNEFDUVlQ
KtTibJtY2NNe9BRbfo2j/zYN7PW0+fOnoK5hI8suk/DDt2bPwarHumUO2vRZM2/DTKpt3zQ3QBPF
J9PmZ1d6M23Ksia9sRKA+Kbc3jahF2/StEkuHRju299GxNWvxe2V1XZdOv9rzft1VwZzJ20vdKfv
OuxsZCBHkVWHPtLx9suAGGMyrCrw8AmBJiLjebZqqr0CfSWt+GmnuZ768vGP+NP9/v4b1h3YbwvS
YiHko+quk3UG5tnEQguwpx9upEnR5+NLvd7M/cftrk1Nw2RZMn6WC367lD2vItyK8eQCZDmDhFeu
1GLU7kFB0KmG/HMa2/3H13y9Z/p1TZrDmGhdUuTE24K6jW7asiNuL+EtwlSgmrQVmobsu2y1C47O
dN0iCHkfX/Xnmfvtm6VexX6JyZ8P6c1WbQ5rxMJ9bGxyivmPrtH3ZxhflmTbDuxjdzgjlLlpZCGM
wHYbtOKeyvRjMzfu8Dwv1CRX+L5tbHPdaWrw8Djn/KVKtFuAH9pV4UDtvqyaFN9RktdafWNaDfvC
j2/iTyPDY9PnIorGFbzOd7+PjCwtysElWmcjrZRVhUiHFfYbwdZaJpU+fXwx6hTvPwaUc9jwGess
mm/lHiD/PRghLhbEBaGc7/U4q/1QRcU1aYRSshuMKoXMOdNILwiFPJN2TYgU3rOKPKRFobUP6cqP
m2pqyXo0AGecGbjHZDDKTtZ+jzWSc4MpzSKomw4eWbJ0090cNYbh89zL+2GSU36PdnclV4V9HnNg
7Aoy4EJrGAimquofooKz51O/K67IskyRwID/KewA5hK5B6aLdxJboSsOdLKbkr5tPZA40MdFfNWU
yPkPVe2ObEIaHMMknCKQLAjBJhAoocRz3rg9OxTZhdotHG/4bTmu4p0yoToGbapiZ2NipAx0VcUk
kywabpVQJ+oE/BRCVox67g0GhGHfyB4RWocVE2YZ/JmeDKCIpR4YFpq8iUSlJ1h83lUPA7Xzvcaq
7m12dvJ8HIby2k5rO9/PZY+NJc8WSRZGFdKgjDNxKZu2/sJjwsgGgqv/axVLzLveAj0bEAaGmLyV
of19JHkiQ/U7KE5uWdZ+c3DfPBJI6jzRq5wMIj4S56TCtvYNJBeC+wzX0hPy9OWiScbwuzGL8Xoo
QU/7S63S59R0V45pscCOa8O5u4ZNDwAMiYT9gCGYktpQYkJKgIv3QGhL/XbRtBAfoyqHWyqbLpXi
gQeVDQIREe3XjlAvkS2Hyi5p+IoMxyitAHfhQOu2uIeKRuJ3JE0jLH0eivzmFJNK9kuqxT+6xAJy
llB3O7MU0RQ+pk4U0qRwyuHSDgG510kMzyZnLbhhzUTVRmCOkL1foo1bHiYV6sMeV4/lnERFaVmg
EQdBV2LJsePtgUok98RICZTfIVFhfpEgwPUJnmjukSVI05epZ1UHuqSWfbR6TFWI9FtcCBipwV6p
OLF7DGdlHXkwgC1ExhcE9i2hbxltSGBfg+Jk2+T1dB3qeiHgPESrXpPJzNwYyiT2L5/K7Bu0AXwH
C4BrpOuRnvBJUnh5rsj9rHdrBjxUnEHa82HGAMmnYkm8rkknu3uTlWzeeOYcYwjoBg4EC2GJcsv5
oX3JCD0yzmoLzhEWHVxuw5JQV8CIrV2EeaTsAxExY+GTQ++M5+lSNU5QiApSrTX0y7Rz86pzkGOq
FSNIpplu+AlFqeKUZCY7uS9ryfGw04beCgoH0+p+Tid3PgcDNmrnAprB/DhR6xi2RVVTJqmKbpq+
qzZKpmM4RvzHl3LEqzoLOWVfBR+ZtfHYX18A5877h9ZR0XAp8FDgRGxGe/LZm5WnmEOiNogV4Jrr
qtZIXtQ7hTvFmctmr4BnQRdjdLJDR8Cc40Bp4aWjyGm6C4aA96hXQLqOST2SLicLm2QN7PDecpwm
ZN4bTSaMYIcEigD7hHVL6Suy/F4WVsd005hXg2hheUepTgBih0U+8bFCaf3BCaHub/E/MIMwaZa2
8UhLObrCazV+Nex+GZ4Aw4PD9NNCqfq5dHCsdZty7NNCP4+owIvWF0Zj56DnVC0PpRM75FwMQ+dg
qUKtLUgM0AsQD5d5qq1pWZ7eZni6mzCmWnJE0QLJB/ivc5f1dj/4GAskqyDCdPJxWEvGc9Gneb4f
LdSwfi+QbAcqCXscj8bU3dVUVKNDnhgTPizdHTpiqfibCTyb0sfZ1hdCVOYKIYXW9Y6zG8w+3Jdq
SvNzCzW8OLQzPsDb3ob3xHdUOA9p7wx3zlB4Z/hYonOWoaVHBI9+eM1iCE/Lpp92UYru2AlNDI16
y3NdhuoeGaC6taIJKXxYDzj5FoO4x2zKixdiD8idGWvDn8divmmjqr2P+rk8G7y5wzTpDg9q5YVD
ilWUadgnUwHYAnI+z6IaH0iSvZSWwuZdK6fZFmO1BJg4UFrB9Nu2oHJ3lhhJeyHcLog6DeBX2OTZ
XRsPg+7bKxhtDtttnbrYYitMhGPyJYTtFVhmhtu0jzr7UOYkbmqN5z2lvaf5iwyvh8qCqZub7lnq
eepcbzpJ9JMWxB6csaZHmg8s7VmNGODJVWruXR26dkUWwcHVkuHFHhKCWq1mYMW1BptR4IaZT8JB
u4vJXtx1enVQsn6s4d6uKaGT+9LmrbuTK/+9LyDBczbOvniTmA5jaQ37vGOKmibb3XshzemNhCG8
razpW+GVj2mqskNTRtvZxDg0CMgX6U9ovVz59TCWkKxLsz1N28rUoX8oMl0sY58DBgFcjq30q+GN
x8LU1CEtxDc8A9QUYRg+1+SHbhALsm7Dudz3+AhofifQCipVPhI74TwqfDp3JvPbht2ke01sNq3c
oWxRefc/kqhytpoHz7Gtv01Swaurs2tipemilske+sIj7dmrEeAAMUmsx+n6rIjk7rZhahF60sw9
sie9IdQzA1ypIjQDsR0RT2Tcicy0NkWJWBOEa41mupWHxCLacU5xlBYxPlpgluBQ2QXkQD0s/UnF
JiYmtaYXGIUAXuoWFjrSmaDNRowpmVoDQSco7J6too5u0ZqAYXD1rraDRk3Y3GRYXWHodXZdPRCw
0i93yIqMizG2WVtEXVy6jnGC4fCQV2g6Ucd+jUakap46Ec0C7zQx2qPblQs6TEJxrBImQ9+eRQJ3
p5KeBqBinUBGwgaTgI3uGX7M6Mda2vgqFwLYyC9TxPB4cD41azklrLh1+BuwnurwovnuJfGvBUSu
ucSWwaclzqIZ0OGcYWOyyKGaDDYCkAAuAZ1+14EpY7uYxcGmCDSU+o8RmTTbse6y0nT8PYW7HwRa
axIjvikXx621uLXfmNZlNIbD02S32tFaout0IcLNr5OegpGItaAx3QF7zpLtzFY25DnKoEdAwSCq
t70zka/ck204gvUgiGvLdk8dY3sUQQlgdxsX83VpNeEukvlz2A7uLSC9kxQq50Yjt5xMMBLulHuu
wKV1snoBRL9qA9tbqnnHzsNxGUZPnanu6MbPm6FuTqsSkGUVhfAtWcAoOGDmqtVFnmmkRFT1tmjr
6LQiJUtTbGv6zvgGyhbbFciHjawNfR+R1LAxVeZyHKEGm815vPVawT9MWIDah0liro88dp7KWXaB
Ps8/9CwmfaNAvN+T4xg3XytUjb5QoghaB9xyBTsilvMzWJB+S7DSdtG87owYUibUuTy32PGSqxGH
LmEnOEDdKSZGFtNIsy8ac5gC3RnHDfJzB1gy4MeCUU6tfWN7Hdi/js3hU0jIOX+ZFc1fRV8vlT91
c3jNsya9k8obk1uvLdexo8LbmUjAR9I9hPKlHdc8tRwDmS/MCJ/oMAr9u+wieBiJ08c1vg827rTh
Hajw4K+6wmet5NEXGXYuNiBOcYSBAnDG1kjQevLw+cd7PbZr71gtsrtIhllZO0NZJXDxBlJxrTzz
kOttdCJYYjnKKQcTdNOI6Yj7mSjESUbpZll6EN0F3C3pW15kfg0NbJ/ojbM2JkvJbH7wGDPYMV2h
By32qb+a2YV8S40RozDwdGKxltACqg/4Qj57/WRhiytmezhWtFgvYLdjfu6x694lOikQQUa++Y07
g1fcmHTEL/RubiE+Ucp8AVdtLLeKYhOpv61NYqZlOGsgc2wnals1onYD09O7MVhcxdaWWDy0wYom
ThsMXqU/cLa9rYh6cTceVRqQsiPYBkyXUTKQFl3x/2nXgGasBi36USlDpH4PDHoKKliB3T4sax3q
RK/FRwO09XNomvN2tJV4wGTXiV3Sa+0jfPYGMAOWSzrSoilwUHippKmPdfcszsxOD8gpJmdijIiA
2RCD3RKFgW7lwQFw+xCHOQPVEAWNIXdi9XK71I2B74RDFixKNc9t1SY8K5DXfqy0HlnyLIsr2Cik
ThJDHLEkhCl4Eim77FlCGHUgThjVwRAUuo+dsOrvOJPj5xweyzVV+vHZBWt8BDuPg3csi9qEQeLZ
j10DT3qTFfWyByW+tq2sRU6baqQm5pPX6nSbeOmNr0MUe4+W8piGMrK/mG5TLcT5NzfOfVtp2Lka
BubgA40ZbyxZl3+lyB2YlsKaZNN+quezvmTXj8WgGTiP9NC7t56HZmCvlUb5vYG39Kznyr4znZw0
mFJYVgkgxQbGmQJj7QPZg12hXT0DXrO9YvzLYadAihogiBar7GDcWJnsrkNlg89tuchNNrInAOCj
tGFv2V3KKjk6EF2ith8BmbnLV5Xb5fWM2QbTuh1mDxjO6m9Dpi+X+LUhzfGVVaSu9mF9l9Ng4GTr
RPYY1B3C+AAMTCaCsMctgz/XmdpNR76HGXjKtp6dQrkEp00i/qa1GBVYaFVu+dxQW1H36eIf5IyY
171ZccixOtm2ATuD5cldSuDToysLDtDdMAMFFVV2P7FrJ7KZXPq/tL63Eibipr4ZsjWmT1+KsiIm
ta3DbZYV+l+1qjAiKKBD5MKJkBCaMS6B1k8zjmh/WUZaHos9z2cxtJwxqOwJoNHgNoR6LVpVwh2l
poqreYJXMqXaREJjmrk8ZERd4KpVo2H+HfsJQ3fmmjuOtiwX8FlCuTFFZt8QG5+4vsYW/j6b6RkQ
H+Oi3lq6KgL0q5t5dyA6pKi3mmiq49APmC7nLjQgw3eOccztOTQAkYJQAOXR4TxMB+HN53bWd4R+
kurzoJVAD3yZIHCU7EsNEgDGlfWzjG0V1DXOXx9qE8HfXrMefbQmXb67ZttHe8CoeLGpqmg3bqRP
xEu0EmOWIMcv3dlVM95jhUGnLT1ukx10Qbj1EqPLj0cqpgeXWkW+14GAXDcQHizMOa2utk2KvZaB
JSgRDyloe5SNLdM5+aU15zHYqrk3heB8HPdRxTZUAFmyQu3CTIl+1xoq/aR9/YcKGofwVXZNI17S
XXxdQSv0vKSiRC155nNGv68aos8cnfAHIg0+rp/9obZq6zSidfOnR8V+U7YeHIz//XqpiQiFHfkk
aWAmsO6NzhkPdUGs68fX+8OtrTdFrxXJsIPQ9vWtAQ7JdHut5QrZMLmDLwHsxDCuNW36pIT77lKu
qa9GNHrCApnOW7qeaY6yiSLg/CJ0nY3UWd8Kmw2iuRj26cd39VOA/KpuS8POBfKIUXs1o7xFLzql
5VTKhF6eFZN+s9hVciSjMIUw7JXjloefHDpKu4Rvyba8qCYNo/IgtLuEg/55C6LZ2H38i969V34Q
iVJI6CjA2qbzZgjFng2EMQ2jQJjzlyFOyI4ry5iZG7wYG2b96m9fzrLpOdGqpKpq/Oz2/laiT8O6
cfoJP51n52kg1GwEA3Wgg+OaP5B0m5+8WrpYrxsgqzCQaqlE0C8N/W3PHcFaKGLdjtdwBtW+1KVq
3AeI6eXWIq5zfhZDYWYvhZPl28XunF+tj//fnPxXsarR/3sk7pbWZPvP/5V1/3IaN//892xu//nv
ITzcn/3L41//9uvf/9WjNP6BsohXiwRvdYsxCP+zR6m5/0D5TpGKIonBhA+B4v80KR39H5wD6R2g
fcLpalvMR//VpETdivob6byO4eBvwXFfN9hR3dNkQQ3D1VG64SgyX09DOToC3WK5wgIelLp+cJrw
k1bOH6+ArpK5zgYV/VbNCXq9bvqUK9Qk+REmpYfJ/+UV3kylCMVGkzOF4SMBjLkH2bX/kyusJgBW
CNLe3i4OxgLaIdGoO/Qy0GzrUCefmbreNLwQJdGZXc2rBv491NJvRahhpUe1mRAtj6PUms7xrVKD
b3P3cc25M071pq4K7izsgNq6xXkBNGYrkGidw8Sz64BtQeLs6qnPH6eadg87K31enkjt1HPYGEVj
7JUNeOhM13SgkEaWEt/02yfwh27s65l21QSvGm/Mzp7h0o2Vb9pdeEdJ28EZS2PFONO7v1xC1KxS
366ZmR9f6fWC9utK6zqGLgUu3LsFTaMOH+kZ+yV0e3c4EZJTiGzX9JOWTzYFf74Q8h+HSR3K+ZuR
tWSFk8ck4/oWzJMctq85lg9wmZ4+vp/3T04KG00mhSze/buPcHLgps20bHzdoUC9hqRnhftlKpyD
Nn7WJ2Te+G3FWJ/dKqShFcF/rcLKNx98LNMOrhabxx7ZcUH6DfmbU7VsRHsayU/W3jd+wZ8XW5cl
+NJscpAgrzf++2roFK3lTpTap9zcZM6DbgahPPVAV6wZsMNNE564+Rkq6E8a5QY+nff3yapow/5e
G8hU2F5fmnJ4QzBzY/q1sPs7aQyJ4xdySWOaIbI/K0YPnGM5Z5Iscy07gea43OBBKrddO9VWYDVR
XB4ya44vE/Y0AvdExRacUixBK47da0/VmGd7DnZ6viGApDhNjL66nz3BaKHW0d2pOTa+qKX1npXr
JACaifkmv/5nuBRlib72tZxUqG1sOkS+W4iMtU3CseIsqZbuWLoF/3QNBetrVq01NxkKNvWVOxGc
VRsOKVWte2P3+djehKhli01YW8t0kutKN09DDr5fUSx756HIDMvX6D0QHu8Qb6BXsrV8M/biG2r9
32kJQWytW8XBPiSIxIUITZ5nAKbZuK2zea59e6SrvO/dSjgnbP/r23rhlHIk1rTZzZXWQkMJuyub
FK1jLiJsWSuS1upyaFpRAr8yAH0rmv3QOyRiWWM7bOqcAgd6CbfUMSuXGtlSQBT0HfnU1deE4GHK
MCCMkwCvTz5dVkvdBpUSdX6eN/PwojiGndZhzeZc0cyvyHO5MmB3BjSInTN3URyVBoesnjDvkyQw
bb28FF455DvaLnp/G05rulpS11QXnbQtp/NWa8PxNHTa1VdhqJaAzgSkU8+pNeptzo1SzhwHyvG2
KiRA0zZ20y/e4p0kzHoHu5wwC7iNeT1YrXc7Ygwx90aodtSrJQ0rzWfwmZJMWkOd0UMAgJuTNHZW
xWkxnvBK4UzVcgomCvInlBcwGekNWYIU/ZPibuTb2Wo1AfK7gl2uddZ7K04IJKK0zzoAcPuF/M0H
uH8DAN6+J+2IzAqLse000VVKUxVsC5WVHaQjUgGBHjXnfTcsW5hb8DE6s4mPoiKw/KbvZr3aQbIk
STfnUV56kVsfR+WxhBSkxM13KSPI3KMHrEm1jIw8xUqZ1bbr3XVWnG17AnZOm65wAmyK40zNuGRE
wzQuXeTb5If7MotJ4eto6Z7U4xAle7seKD8QSCJ0cTmmYZt8G1aexVZNqtMOs+1l4y1YpeSlLTUP
690ENgCSExrqySuJYJ/Jdb6Do9nEZ51ZAB3yYnCMQe00yXO9dAjqAxQ6HsIH1va9JQkOAZDXZZRj
jUZqx6LRnT4oS6N5LFI6+btYwE81IbTuCmv2biNq4jt7tijBOLroXgTEo52l9eNBm8fmasJU8iWy
rOqHMEbrQFlQ7OJEcw9J0/Qvbq2PWyxX7Uxjhsp1YFhwPIMYDAalGyyw9NdcOOsqEcIvxlyXPq27
6K+y91xgufF4FpogZP0qEuJA2qW7bzjNZfQss+XFixJRbmylF+CNBjBiolobQMzCu6FV3ZNDbfaF
D9igfDX15l5zuu5qAJ23pR4UL75o6vwEl7ahvcg2Mo098fTatg8RWaInWnullZhCCuAUoEdaCnQf
9+mStWfWMj+WRRW9YMEuzowiWb4lFInd/ZjnXrllU0t92MojfdxP9G+iDRXc+H6OAdYTl0V92s6V
BrYSn3K81UGL/hg7qqFpZY7ezYCKz9mjs82IT+6BklxGEiD01jCreA5SmijLmW3FyI5qLSRbPrfh
fh60uFl0aF8F0DmiC+vzxkiy/iHvAeShVtGBH3NGiisLoFKMjKlnyoYjSelkE9NAu+N3F0FE9YRw
zm6wzacO4uLqg2AWKRws77tuSIBZmSCKrEOksTsjcjYZ9iQDjnsCwo16L+Ek/sUBGHydhOV5kuNF
Hjf9rC1rjTKmUa+32k1E5SXc6V4R3+MctO+LfoILnhTViUd/IQw4mJJS63bzg1tBXz0DRK+f0zKb
+ru60VMCfMgSBtCcRPseLgMBifCm/N5jiOwcuv0mSb8AVu4zl4JoMYXVadaEDY3nznKNI7CgsQFN
MS+APuNlrsbbokkSUm90QrN2sluEdSU7q82fOoVkcGfFoo+voWzkWx1E7Um/4v+fiboBQe1SsLeu
RjaUZ6hxhuswGRfrgEVAqIMYOXKHA3l3hlU4N0XVC6pMTgWHzDXUAJcu7jRWv3qenPDFaXixF9Lq
Z6wQ40gWT4IgKbv0BkenLSFpPpw1zjidItEPD2VbeeH5PBikPk9qaI6z0EpS0Smb8xFhJTgN7R4u
GPl83lUWjsLbTmLOq5MZ9jzdL+nh2TU6BEqbXqHHIRKVBZtsMeXxU+lIUFtHta9u0FQ0hPamSDsP
rA3NwZ7aMr9ovLLdx3poP+ahoNdL7WIad8oYusMyGvljqI3L08IEIHehFRfEPLr06phth2OdOWRB
caRvI3KgImMf6k1/1S3xIM/yKpognVFGpGzYInP3y9kzb6xuKXic07gnADF6Cbu40X01q/jWTFud
g4Eyt0Cf1Xbp3XzGT+Jke5kn8xoaObEp8ZGroLiKbGYwBKmYO5aV4I4uCT6ZPhgG7Wtn7FpY/6q4
sUgXqrZpP+i3eWRr1G09Xrbf6o2H19acwxvKzMw49Nit+yWKbpimjQQq2aRaJHeycB4B2ObiPNcI
KZRtUV/UsCDdszgkbzoomwxEVGdNpKhWWsJo6AqTX73ozcxiqlP/z1HpARcbCLVrQcGWCxusKe1I
ONamLONjA1hnkY08pkg8TaCWvpFO1tas6Yl/1TSSOkka1J0gNCv9YFFtTc9yNSb2IXZNxFtGQxw9
+0/gHGD3vHpuriLDbkco8y+FYLvDfmlMHkaitp3As0q6671T5N1NM7mwa5au1qlVu2a0TZTOXwGQ
1H5aPFIOfEBk5X6gSpMywzapcQjbIraP4YIYBD5dSgpgPXbR1oSgHd6wd+mHoIUdVKPnzJF/aUW4
82xnYQdVzXcuwbLDLRAykKIEEpJ71wRFO4fBGJqHWreji8haUrQxXrQLocZulOGEu5BPPvfrXrd4
w9N0wFtM+J1rN0tQhg5SBSPT2x+1NkhfDG0Nost7pBFicLLJp70BDF2DmpAm6GJUmw/XKE5BkatB
pN6ht2nNAfDRv6B9qlKmkb7aasswn9ZiiQ6lHKgCU7iY5t2Iaz97GqtEkndY5ohg2nI2zgSpJeyB
Y2s40+euFOe4FGligkLOviYssmwQNC88rgnhKHDS0Vm55c5VQg/xappl6b6g5ArDB08vqkC0i5ew
oDnyiyI6cReZFTymciTZrdb0L8jDXHdD0aW9nkxBhlSet84pBhWXEoSblFtVdInca6oV92LQh5T6
smZuCA5bpiPHKLfZV93o5bSvNfU1Fyk7Q8IYtC+crOhNW3E1a7eyiFwJhz1GHqOaPvna5bBIgprG
dHQuZKHqr0ZTGvGul7nWk8IbN/mtnUbMKl1Nj6JvAAQexUQWY5m6Rh7YceVthUmyot8OYBgn0Zp3
/QxVhg9Dn0+IXVRHDchs7ruW0twzVg5AGpGHF1hadf2jAOtLFwXW/JSkxzlNT7HR+WRumta28BxE
VvPSaMd0romNK6PwkHiJupxiPbur2l3H7r6lZOTHHmJqX5/MLr+kckhLzEjxkoHL7Bf6ZUsIL5B2
hLwmprs2/XFp3Qu3Tootxw/7otdpz5VW3v/IYju75yt09xLA4SlgeYEIu9V+GCEf24Ypej6O+GvG
k7Ct5HhctIkOUQiGd/BZDUKEj1W/J3G+0u57MwWInpRwfFbYZEGP3kTsQWNjnoKZiNzhoQIMwiEN
r4afTh0qKltDy8UprAka267ugLhWyRa3f2FsuroUe9VMilS0ZZnDY6ZFFu1M8g729BvrYfO/STuv
5biVbE2/0EFEJjxuyxdZ9Fa6QVCUBO8SHk8/H9QT0WIVgzWac9MmejezAGSuXOY3fdr18R4pYkff
q7gK8gPmDoiDWuzi1wj0MSPBdCj7dTO1RX5IMNC4LEIazXviZbin5mJomAK7j9YIQYzvXBMxPPwp
Q6F6CIU+a3dSluGwwKo5ytZ22gFQCZp+WYjSrjGcDcL+3h1Mh94ZE6PbMU6rH5VTd1fwp60tGmF4
LhQMqkGWJH5xYNzbv4qu6RC4zocez7S8tRtt6QfN4Kz7KY2rQ6F7oXPR+GWcPYLOZewX5qQaq7bj
Yy8MimYm6X7W3Q9datxpBPbvLhzbYR0O9nQZhKK57KzUfGMwg2djYGYCF72+Fwynkd8N7xGN5kxE
SYgVkdHiOgDCZuzXFUJm14nT5DszAPa37TQ8ooGC2dYiKjv1XuI2edNiddjsrbZ1v2EvDXS/81fo
FHjlZkKjOrmyqhAtdknmvtIbheKxEQGimgDsvcQN8tVM7sKZ8jzPOxZVN4E5abqWv8Mp91aazbTb
LtDNZ6g3Mmjt42RTCYlGpxiDvN7GHsl+g4PNQ+a16QpDav6rB34MsmuzGYc4vS/lEKyFqJw1znw8
Ie5IAK66MPge04h7DExFPIfVIp6VpJrNJ5HcAEDQ1ulg12JBV8H/xrzQoYMnq0tXj9R1OBUsNpRB
VdK277sX3Nqj32mRwrXUB2/YeiA0ru1upHBvbDVsQYGrEXRm1NyMhalvExgD9VNhWuNFWIfRapKu
Pm04elaArqlpL7PefrdrXbtKuqpFshS40x0pavGt7SSKoRGPvMgmcChL0wCCSbgIynHRNRZFKFNx
fQ+vxNra3YCtBuC0A3targCdxRt+enVn6IV87M30wc/zex9QJelVjrwtQES48KsObflXAo68iDHo
NTe+Hfb7kYQ+XyC2nb/Uqi3DLX/NvGbTwPfNFKQrilzjHbJWsu5VVez7yZE9xiB1D15VUZz4UIS/
uVWm7QCA08TSBgajS6PWuEVS0K3D2jHDsiTRK+oVRpjuM6LnmMVSZL5iGIzZWj5M0UMYtcajqKpu
G0aZiFAWsZM7DcrkN00F2b1dwcvFbHHAsXdMDz2i32w6CaCrcO1s141Gcg/2wFmLyrWWOZTZm6YG
3IV3eQcujLJ+UVMJYv3AHPF7i0jbqnH02oYIwOdasQesdoOYbIRzJ9iOtcHtoi36gR+wjKrcf6rs
wd1OUmeKq3z5G5lT0vFKjy9DhNZ3QTjEezXMDj8FytiAKlu8XCEXPXvWGN+FUrqYJFmDj7Etemlq
kQHBgwNgGg9t2tszZWbIl4ONEA8CEmOyK3So1iEYCyA3bW0zJ5P9RvYa948zFj6GVn7bJYh8p9hi
KjGCRBs9XBOKOuZ581QOdxhQhhTQlUIXo2tWbqlGoAJjtLV6ApsF3BRJPn3+P9Velj2nY6wn24T4
MYISSoONUWIkgw0Utzek/O6QIwNUL7tGWb/QiyrW3P3599YCp4Bowr1fA2+5KqfWWs1p9ZMLgRkz
DfCaJLROm7xPmHu+jBjfdhvQhyK95XVweoYS6u9CDqj3NRib8K/4Ad5g2G7HDLjpHS6reMBZ2dQL
Z9xF1AfjIQ+k9VYgTU40pm+6UgZ1xiaKNIWFrEr1tUCbxlt5soLtG6IKv6mQXECoo+reO+RI1lBb
b00ZY2FclxRWC6mhVdpCyXhwNKEvsbk3b4H2ur/skZ4VaTQ6uwhCT69e7ps4Joz9Pe0xSksvtvJL
nKlriTdT3YK3rxJK6rDVMR6dGOiAlWBzg4CON8qInLUncz/alEycQHmkbIK1GmtQ7gjUVBbsTukc
4HfDDHFndzFbAQdclIyhyIvZeQvqsqF7wEJuUT5rB/L8GPiALMW+LphwbZIEWFR9EGkJ6i3TfjZj
C/QCDKX45be2Jtean0kEB5g8g7uYLnvl4LfWQDgKd32u6jfHzMytcApzVbVFBCS+kSzd18bIwRad
utM11FUGuGs4JiInhi06NA50k0mLZONfm0WE+wdmRAzwcb+brKsyqh+Lsn1zXNVdTe4c7jsvwska
m3YzlAB9LqwtuES23270G8SzlUmmvnWU1b5OUe44F6LJBoItevJX9OxHcD4F5dSg41c1z76B2FuV
/YxyXH/RY9K6ht8/4E6OEDd+DxK2KFoA2Qo3aDh+shctSsx4C0y+xOomRBrjGXa2/iMtbL7DNPQ6
W1tkSbGa8NOEVeK1/XCVu0Xu7ZSK8cdW5ZCA+Esq7xD2LsG3tIUPQSpksi8aEEYQQfInL5OhXEUM
BW6GsPNQiW6x191WKD0HIP2rzrk2jLTYgAXHoqaoqT8w17F6IICYCm/T2mn3epjWaNJSBrwlKGVv
w7JL3jRoTuXK6XV5gXH8IDYUGGO/jSrvhgN6l4S0FELD9BZWNFj+HrCTaW28OoIfgmg2oRctJOOq
TGANQ0sqvVVcBuq1jDpzqeraU6g4Zf6Loizylnrr9gN0D1c92zRqcQeZ4tq4NwrHWfldbO7tjN+/
Eb2W+SsVI/a5RKC4HlfY2PRAfFKT5qHR2+rKD0b3J03PX4We3fmM4q1FDUz3ZrSwm9rgKeGn68Dx
0wejMdttpPTot4FuOeimGvH2tasBd8odSNrAN0cvO4xxAsbQ18JgbptbWNcEdjG+BaWbCYzJ2+HZ
9GfUk+8miELjIgOFpEzSbJ/qXiC27aS13dLt8b0FbWu3gPbMtknWaZCpeBNr4ZislcyYZDYCCtTj
kNaqgR0VTN0mtMATLBgd+ldugG8Dno9lUm8T9DfR5G50zBmyAC/vMGMScB1K2xsBulsDECwwiu+S
Bnq3TLQsOsRgly3MmoLR2RnjGGtbJtf2Wz/N6KWSHIrSN0jbbVnkU3IXyMp9LG2ICLMMVn9onZbf
AQVCJHuvTzRtqdAeBUaN9YMd36K9gD0eff2W8QCvDARlXeEcH9aYcVZGVb11NPCmnw1FGMpypMD7
nGg47DDk05oFNmv6nQwKG4+MJJeP4Jj0eBeYhqx3HhyCZdPk+drUtOxG+Xb9ABnLordOGvdrinDy
GXKJgaBn5Rl9+sEo26Wwwxj/gLbbDIay6VJLsbGsNroyu8aftjgLqLs60Ftg9FZMXaW86abxRXRL
Vtdf50bdwSmbCRQjEDj+KXvwf+ZjK9RSi5GpWzLVDZA5z2OyWoErsXlpWLm2Cu3af84NV6xUAuEJ
w0FuGyCSdOrvW73wgCSyiZ+zKQcJDfJFI0nAXfsZig0OhEnVpuF6AtlGtzKgswruNIifoYnVlB10
/CFjpf5qss36EDQ+IRq9YDgaqcusqBjeOgO+ISLPbvWgTZp6wo/UYgbH3fXLzOL4Ns1ifKKJFc22
s113ndp2Q43s1mF2WdBHfMCrxuyXKSYh+iGyWu932lDKglRqJd5dfl33W0NMY4SEe2BSQ0wlWjxB
46W72WEtWeJ3FO7zLMF6Q+VdsU2CpPoGKM668lut3Auv6R8EeCDu2RQlGf+XV5baXabVahN7PyMM
VjxLSVDMqZmiTgy8dGnnAnc3O5HiVy17r1p2MNHA8ed+bFwmYRa+xH5YqnWEeKHBDIX9zPTZe6Jd
eNOF6aMvLcKrYYd+teipN/mK4AmbZmj3mSzjyywcm12NtumV6dTIbIGLFdxqvukFIKbcMqaDSO9s
38Z5zliBT32NYWYOFart4on+IQi/hdKRPb9EZIBZYpZPDRw3nyYgXzyix0ZFkd4IJFwXZc7waNVi
A+jzI0OUFIaRydYiLFS5E0wX76v5+g2QgsC7xysTBf9l9L4zEkRjA5FLYGPsVHMdKTmQauaT/lhn
cX7TOTk5YUJvkldFHbcZaJom2xiAoFzllUuh1kdqjC+k7JxXmSCiqPUZnjtqtuVZWINR6YibyYvA
i/tohXNkpS8SZhY/EonZ4UapKe1fypK5xqLy+jDaqtLg2lWRU6w9hZ7OmsZ58YYnSbgP4W0kdzkj
PJ7MbYL0VjaWexdFepNfpPFYwFjIHe1pqktxIwJcEhcgq8dLOJSZWONuKCjvdFsn5cGd8SoDHv5i
iLlHHmiNjYdpntoH9pK/IaMSG/hCbX4xNBLuJxkjfU9LltjgtOZTUbcoBUpAzfimZrUzbfXMdZtV
HGB28FiRlMmlbkj8aXzwpazXasOS4VIAWU7YLqoQrka4Tu1Oe4YhVe1ihyt1kUXp+IMPJ6+imQDz
PSmxY9GzSNce+tpOGbvgHIq3qeYYD33janNj0q9ng1l6A1asMJxkPtXtm8wLkt0UlKXaBrU1PcZW
BIo67YfhqRmNaFWOgXEY6WPfMW+Pv+O6qXZRkWdq72RNmexClRs/5GDpawDx9DEzf3TwJ03rGLrb
iHsGbEFMTuhRMNSKB/Q0ezsQclXO7vYPDXLcwTJz04lauXPluAHyAK82VbVHyzEPUrFOGsf+rQGS
SfdNXzYMczKi5NLw0hqeC5nEj5Ihz/ik2bkM75HpIFuxPUCmuK6YdPwhavdPXRdnGAwNUf5U94NH
zly79NuZxmsajBwa7Jup87TwrvGbkiFZlNTfjCDI9qWgx2iGmPMtzDidnqPaMH8P9ZA8RKXb6nud
Xt01bslAdOl7gH2PqwhsL+2ZUhyaPpDRdWJpobgPEWGkhmSDOZcW9/Y+y0YZXcSMo6lQQz4BHFa9
fYM511zLpK8mqkrPvot0gvGyr5rsFr+o+sGg9DcX2BqV0YXf2OVdEGDFceh1XL7TpAi+2WRDSGUO
Ps3IWEC6i3pD/mxVJ/VlG8A+Wwa4LfZLnct7uNSmIGqXEgR/vSqGNro1gtSY9qnlVwUksLi/hk+B
VWkeJOlLLgAsLISsm8fGshX2Sg5MDrCXGlOBqLhwJw7favI0fJo8o02sBTpQ4EqyKtFpLpUY6tDm
S+GwRZpcQStvzPdkbNVll1vqVtpkJ2Dvp+cSPaQrNFHgKjCbR/Yl7S6gOCrB12TEYC8spY3BdrQt
iJMjdDmVY9gWO8M9ViuMSB2h9LsYB+efpii9cBWC1d4kae3q3yISQTqiIzAKBFcaZ1dzaPbKils8
gnXnuyxb93K2N7i2UdGoVjC4/GTbK4HJLYYFxkY3YwHHWe+QS7arlJM4mk8+lD/eOWaxW6ep2nDX
UiIz1MxqudNbk5oryrGwWk994K0tphi/ubck8Ek03la+BZOwbpW6SjNm58WQWDEWSRpMTZt+YLHK
tRjyYG41ZXtf6ZV+W0fQAqOsG66FJ/RXqRp5gJ5trauSP1Ux5veXeVRb2Rq/rhwrzr7cjHUxsktg
w0KcEXa3Br4euxfMiIYX+kb5hvRZTItsLJtLZYTBlWOVzrNo7Xg1KL29LntqfLDcjENThtWULzKg
05+OQ05iCkLgJ0fJRza19m5j1dKtSrF7qQLb2ARoZdwYURvT1knRZs+IKS+tIMMXXj2uUVp0sX31
0dD8jd1ZypdAtbO4CFy9ppmTEpR3ZOppsgQmL/Zp72cP0NX670YeBfmCRilkT2TPIdSGkV/WO2B/
+QXG9vZuQJ+2XVjpULCjhZbdw1PyGHbGVfxL6P70Ta8tRijCiyO1o305PlWTaKDQMh/kXZhZ6WMN
1MJRw+HJ+GVwDLe+MKELGvCCm0WuJel9ELg0IZqylPd9w+vKvFqbwBZg/bjBgdigNmpSfQn/1X2C
bI/DDOZuTrWu4whMHEQPHBxjY8r3vjfb+WStU2ob0gq85VImiDtQ4FP6OOKPvqB72R90kjsI7wlB
blNwr10CE8TfIp2y/NZyyXRGH3UaOrHwxqlxhE/yMn+4jV+TWd/Q9nSD791UoXZA2TlPwZgwrAKY
RVdtVGv5qhWDaTzrQ6dtvADD61lg3yL/0CeTLrRbsXs9raKm1Ca5coiS2rKu0ZcIGfhOadPhtFNu
iRfJrT84SXSRBE1yH7Y5U3s+xSXy+tMTw/igvo6E9PHIKoxgx3Q0eCzxxN7qfRtfw6GiaQ2uLwB6
QrIeb5wccc4FNT7nYuKFtUu0AqARTVo1LMYhVO/4veLHillp992KLYKWjz3mbV003rACjR0jQBGD
UXaZVeT3EH2Zco45FGnC2DV1jH3TNoO6k9GITIMucuYYXVZvPF+jaIFj1C2nFldrEvvU3GAraTrr
ULeyXRaaXgwiwCrumbDRB674W9CNLdPfj9w13UVj2+1NX3XAIVO8dIKNstzZNoxGQwZDyU50IBpt
cQtbVb8aci00LoHiFcPesCM6Xq4Sxa2GuyaDH4glC3AAEQVHpW4CZVqcjT7fxiQ5l9JHIspXSf+g
GnCXixYz0APazVO9xn8LuwLLIcvalB6Y0AUak92eRrb+bJN+v2g6bl9L3zIYQyBM8dYWqIbSK0v9
4nagBbA2cXeGOjeM5kWPB7n3kg5CHXJrGnCzDl2z38KAY+yhMEqqFk4bMxYTaXITd63rb8gVJNrv
fQ4vtAA6lN8xlQjHB3AGqXol91G4PWVVuLNUmPyuUYPVtpmHb9OtKnOh79zMDX6IDknvhTILFzUs
Jr3WorLdgXY9SJ17AkACuEkU3ByzsCKMeP3Jke3AHLEv1rxr8Q0MYEn8s7j59BWFDPk+d3ZPDTtZ
dCMYq2K1tsq62GdeVDP29Qrhro2h0exl1XDzw9awDnGkm4dEEESWGQi6J6MMzGfkzJxV4ujhTxzK
PLVT5lDCNW4LN6ZYlLSo+MVDeIlQxfDigQi0N5FnKwE7DmkFaNGWUT57eH//DMZJT/Z5jw/hFTBG
hb53muBZbJWFvBo9RU4j3X58bXIz/gFGwXir3G72bMcq4HsI+KlBb6TMFAP/wP0ZMsfwCO5MYuil
9k611ABfE7Q0xcAojDMsl8egWEvwGv3Cc8Zy2iWx693RywQeAnkjeuigV5fXiQ9IggMYW6QqJo6s
N5kZTheh7IZ3wY36y0C7AopmohNxCkT52OGxO7zqpTQfxkqTKYP4KPJ3c17mMD2kx7ShsW2Pi17P
ZYzlsYGrtZ+5Uqwi3Wte8Yr0L9GuSdS+wKMXsi4helzEeEygnpjpc4wOOpoHWRPQ8S9NhIKX6Adb
yXqafJrgSaDVzwaEyh9hTn6/NNIQaZOQS7W5wJS3sPeM1wdkSTAa2/5PM0x5m5Mo0eJIjGLlNFJ7
NGuTNndIK/o+aeEdIx8QH0a869/0uKloxgrxH37D/6No1h/4KgqD4EEkBB3AxkcY0gL9lTpsR2Oh
1/djBKaBI+s50/5r9O8niFymkoi5G5aLSqd5pA8pyhhxgyZmYK8jb6Hdox+w8IprZruleYad8hGL
/+eBvFl/GDA+BmazvNkHPC7ArTKtcYJfTPQMBTTWpPDvvn6aU8i0g9AJkqqOwfOgrvpxCc6ONrQJ
SxjlXek85tOabv7XS5zCpZFTw/oE4JkFC+KPcvvfqOKwAC4TVtAQvZkvRV6dbLHl5aGMMzhilx/7
XzbT/L5cYZkIQAJnnwU8jx4mr5Da9KMCuMncXaWr10eC4mBnD++ZexF5Z3HLHwXN/rMgZCWUFl3g
5tgjf3x7RTklKMaNiOukEyIh0IXlRa62kXcVR1fo8XQMfs/ZlJ1+sRkfjSCwDmfLFscgdz1gpOkB
mlsU3b1etLsubzZGu/76m53uPE/YuOTI2T8Gf7WjN1m6aRspm+RZejdD+9y4h6///pFUOm+OD8SO
g4IApcXmyH58czXtU2dQtr0wa3wK0StDNiy27KUame7qkPO12ci8e9PrZwQH1rQW99hf/pP7yJ8f
AcuFJ8Q6w4UCNh/1v3amxEtRDz2oiqNh3RRhSQLX3I+xXS9Rkr7Vq3jFTOGM99ORoPP/XRQrCFuK
WUD6mOFmY36Q1qGkRx5716p6KXvygNrs72qtOIwYuzAOvGYyR4vSUgAgzeYWAZ9lbSQH+NK7Ogiu
kKe6//fvwZYyEHGGT8l45IhnoOqR8RV8n4Xf/ChK81KQfVmxWSE0deUiDxRAWtXy9snT0xvNmkcE
xg8odWeYFScHGH4ITBFKdY/4qrtHH8TRGdsFA7BavPCWraWtvFlWqwpWtDh2SKIsAQa9f/3kJ+H8
aMn5J/21B+DOMsjPWVL5mxJmno8eSs/UrUX4pQjPMCxOjtXRYkfsRmTEAEH3LNaBk+HCZqKJotSZ
KHgSIFiEk+VYOuZiUGSPzi5AyTGGpI7R1mitmRlsEQaiyj9nRXcS1vHywmsFru9MmPPsoxMcOFrT
aA1ar4Hl3o65+G27Fl2RrH6aJqd4/vornT6Th50mOD0WMuHhHj0TUhuV1li4U2sRQEOSpcDontnF
Zy7c0/3HMjikISpqoDR6rMlXNIGO1rqHaIZ8buJNxtA8ByoAbLl9RefuDC/qdOuRSMDyZfrIJXxi
9YFYcdh4yBYvUKXBFD1q953frZMhu0u8ad3l05n1PvliXI4o5xJ6+Pfj0xVFLj0+XN8XZvGjs+V1
OjT3+YiIUR6c4RWfrESYY0/wUFgV2ojZfDxU2jykymMUCsPaueOfLHZBh8BTFRsuah7iTIIxn5oP
1z5XsI6OIQkG7Eu4bB9XE2pQLcg8jnC7rM0Haf3uoYrkguGfg3LRa97163/cjvOKpjOL0cL1tI6P
WFtlWRIgh4lykolQoFq31i8fT/Z/XoX00mK/c5QhtR09Fw2mUQfibCzUcD1gna58qvEzV+AnX4o1
XL7VH73oY4sQ5lilawaI7EXawaV8N9WFk76M7Znze0Q0ZzuQrpgzWx+YD6qk1lHW3DUG0i2pTp5Z
a/IAqb9ZVU417NPBiC/H1vqNr2UDzJcuEwpJu2SEl6X6plzrsT+c2Z0n525WCrbpkro0+Uhw5ij9
V8jv6wq/Lwy1FrFO8e2AFN66mWk8Yi6Q7il+aUGYmL9+/TFPX7RhCljAFtxvLFaPmbtmSx+HQQcz
98ZbJOpdF9PGTw6+/fj1OqcPZ5gGdlMWzEEwhcfqAcFoVZNqdKBAvOyuRDA0si4zgBfYOpbe768X
++yh2JumsJF7YN2jrCEzuj6SHs2AJC1vIXnu4UYCAOwPaATsvl7qJDRTBBFJdMGDYSJozM/910fD
ej7upiCfJTqTVeE/11W1omYHT1Gv8+admeDX653cOCRD3FhwrG2mSOyXj+uFMjFKIw6RycON+BIZ
lXTF0LC4GLSsOxNNTuMXS+FdhnMGtzX5z8elotoOTGQPIBN1brKXdP5QbBkzhH7sAjiCiOyLwBm7
Swbjzw5z8TNh5iQp4UnZKXMUcHTzZMcMHepqjIlRnO085iOw2aoz7rhHytrz6f+4xNHLLKXbOpJR
I01/me+KThtX1li0ewX6a1mNjF4Nmf9MEG9Z9nl6Y7TinDvMJzt1Pnk6Ja7O5acf/YIMcZnQRNgU
nVyABlknDwV6K2Y+vqZOdeY++mwtQAQGFpFEbv2YywpeeKSJR5aXNuFKahfCu8oybtn6f7mO/nHf
KK2DyihZh3nXqpdXPkPtqHaXVXrmkvhsh6CMbOGLIQibx56aaCklQSsZxFaFvKvK4D12zvncfHLc
4ONxzUmqQTxC5//9r+PdhwhyRilVkQKVtqiNbmnpQ70IrerMbj8lObt8mL9WOtoJA8xXNyx4a60J
MSe6ndh44a9GM4EzZoj20Kdo3xBGqmzt3NKfxDCWnj0aaU7xH44eEjU95Dl7nXpTPkbBDYM/U+yq
+rbXt4Kxmhkdiu5CDNsS/pq6D9WBWX/rbSxs0Yu3r8Pbn17Ix6Rpfg3//S1Hr8GMm8iP5s3DbxmL
bdDgXvTdR9DAsA6wE21rGw0PqX/pxx3j0bWNO+d45kr8ZFuREdg6IDObzXV8JcrONgosf51FqVC1
NdqSCwsIxdcP+slhtKXJjYE8B92G4xq/BS0KcZoeLsyY33phbQDy/oJQt65QEP7npWaRD2R7aAnZ
VLIf93AV9JVZJoa9YDz00kXjXVlbl8C93v2kbM+sdXpeyAwxx6EBadF6Ou51ar1eVQiAsIsNbYv2
1LuR6JCRvW//+kgsQyGE2w9xDFTZx0caO3BCyM7SAW+6A6ZdzJ6BJhfjmurzTGPkz0/+uCPn0IL0
iGBA7cAm/biWZ2p1VXahy403irc+avpniJnaKs7T7MJUHliwkknAPtANrX9JsbKKN0bMRGVNx9x9
MY1mwFgsm7jBtCjpUdAMxmjvaIF5k/Jh/Gtflf2vVICyPcBLACvv2EWdrYrMIvFtJoYMG2Zr6e/R
hwm1sqfIek6N3r1TrhFdsI2Ghty07x7LUEFyGQw7p31V5unWNOIBrEoYqSf0dQOUapsYQkTZ7ON8
aH/5TtzsITQM8ZkL4DSe/Gl2ogdDusfNfXSGrRKXzSoCK5JVPyJGabH7s8LXeqrQ2N07+plb4DSz
nKtHvDsc3WF//7nk/wrRJLUGCArEwjV32hmGf8ckbyHb7srkdjOQMf3nrYfuhU4TEv8hcvWj7YBR
PNP52nOpIeUCSU3L6DdoHUocaL9e6DQM8dcNj0m748AvE0d7XLdUV1sx3l558c0wL+Nz/qif/X0q
4dkfzZq7jUdJculBUUQb1wXTUfxomHhPvfP89SOcBjkTKZf/LnH0rrRY62A/sISAgMOkchEjwue0
qwZY/dcrffIwoKrozRnzJW3oR1fYBJw9RgrMJe7UTHGRWDHOLfHJw3xY4mhXN1PX9xC6XAiaGq5F
CRJ2cSH63QS/f10XYnj8+pE+uQqZMbLRbL6Q7jCj+Bh4ZreJpHVzDwy3vbCN8qJMUPJLUadFuAE4
/CV4lkdUEO7NeFi64SyBnl8W8GUcyAdSj+++/j2n58xm3AO9G9w4faFjF1FPTXEaORpK37l5b5oB
NFIFS7zexVOIUuO/OWHPuTnPDdeCkYKDRddJwZiUtqa3QmMkjBMpksu/+6mZzgT30+tq1pWhHBWz
uQ6l6cdXzIzCLwJwYmggvkWFAH3ubDSjOPMlT98cq9jA9GnPuFxXRyctKSEYD1EYLMtavjdlvvUh
5g4aGvOdwqsdQcjt15/qs8cyuB5pnwgxpxgfH2tq87HTJFRTp3jMS9i2kbOU9rkAdXog8MrBRJwJ
EzEWu7aPq8DPSQKMeZiJONibRW0ebRFdRbkhSO4dq5dn0rLTcnReziVQ2ajGnFTaqa85jVuhyhK6
+Fr6r+Aw10nN+WuHnUGYtK1ULlAkXX39Lk8/3sdlj04hKCwkOQBiLON2uACYtoG0d+GiDTEMzYaA
cKYJdPrpiPhI8qN/iKUks4aPLxWBgxwGY4h+5tBe1JWA3Db2l6WunWkpf7IOVyU5IeJGzKaNoy2C
enldSTW7r6C8bEH3acUhSV+/fnfzj/2YOs338X8XObrCYIqNY0pCuxyiPlnKoNyjV7k0e3IB0sPU
/x0O6uHrJT+po2ZrTGIGOxPT2uPsvYvKHgjiEFGoRXdoom8wxECNU7xLGdwNCSrWuXgBn0tTr1pF
5jm3npPtgmkOIjOe5DxIJlfzLv4rG2nhoKfdTADuBUYKTe+8e7ljvVVGK5eSCdUqrfLx6etnPvmW
85oAC6ib5vvWPYovQw/3I7aLaKlivVrbFmJCxOVoHfQci6+X0uemz4dPylqkdKyGTQiTjPm3/PV8
YYxrdlfLaIlM7SSR78nBV0/PfooITfLcpgNI6AMUsMswnV/1EoOEcdjaGTSjROy19lr5vxxnb/X7
Mz/sJAOYf5hrorGGjg//+eglTGrsk8pESHrKafrSFIvJyLy8BugL9iy7SmbZ9CWoUxDwkWa3za4o
dOs2THVtLSLV+rsscoPwQhGExgV5pLECqKjf9aAiu5XqxhKOuDZoly66Z+ZSJimEaGQCyNerrDJe
WycCv8doMm7PRKCTOOsJg3hACYcnJ6ngvOX+euWo4naDJlSMo05mHCiqplWJgddSTJ3YySiwd1+/
yk/Xo+3GwaXzx6jk43qJmjpZ24ChvDC90JtvQaQjCLER5pnE/ZNty5idaQUpLgfmuASOUngOiBrx
XGN1zcl8RytmG2jumdv3s8eZG+vchui3AsP5+Dh87wmZasgOafxdWj+7bmMbP8vwTKj7fBVLsgcp
td3jSWAUwf9uI+Dwgdg3009EgBFCu426n19/m8/eGVrGDtNAchaC98eHiVNc7x0fM7yYW2KrRVaG
QJAZRehVxcWZ5EifP/TRWf+Tu3MTUe6cnPWYnn3hRLMJTtiLZ9QlvG6BcLy8G0YBaHMEM4rYoKaL
H3XeO5scLOdTCsfskIHrdW6hVyMl3k1kPlumfmDpHVH7P2vEEh6nMEjfHae2dogoAGsdO9f5ZsaF
fPv390XnQxCShaRrftTDrlrOYy/8aNma48oPAbd7xQ6Fnv+PI/r3MkdHJtf9hE4zywCCg+C/Cxqx
tJIElubz18/z2TazTdrhNhN4prRHscAzK+S5TI3nyRwQAflgmi/STap7Cl3jfbJDAuDXK35yobEO
KRd9Hfa2OIqrtRcbfEjMKKhGoCiJTrvi4/0Y8rqB/SDydU9/6Uyq98lT/qfopfih9vlzx/8V8TTf
1SpKfuCYPUKGVb/MqANGN9v5fXYmDzq31FGK4k70SKqEJkVSPJewwMDegjh+Dc0zO+STg/vhkY5e
I4KyjWXkrAOYdRXU9dppol07/bOmKZ1wZFNJyj08S0/uChEJZSow2Lw5d9VKde3DTEerbPP1pjBP
I4M5OwTaIA0RWHOOtqHRqSKO25meF7/0tiKBfPh6gU9e1zx3cklM6b0xBvoY50q/TEK7aJMlIg+/
oybbFKh0gOI9cwV9srnn8S+CUEQ3qtqjcytQvww1G5ApigsHGmvMKRAny38y9oIzNJ45Sqe5KRC5
eZQgBWrNc2b88akUKnsJhpTJEuHfGO0LGSJmthc5QXLjYNhStWgvqnWY//vmY12TJigZBIKdR4+J
aU7ua3h9LGHcL43EWmG6iYSqXH/90T67MACEIlvu0reQtC4+Pp9dD56VqXw2GyTrKkMannee+2Si
FYdSAPOCJlpX/oURbLviGZWAwX1QKHh2b2V5ac5A/vXQ3tDN/fpnfbJZadYJ0Dlkx+Bnjt46FPnK
wggQq6piCwkTEn195sN+to3YRXxSOIQoShwFEW+qhiotWMHl2sdTta9vMB1BzQK7yDM79rODgb20
kETi+Vo+ymYCTAACRArQ1gnKHbzjVZBYexRQzzzR58vMDZ+5tLCOczPsa2rDJTAug2Ja2sx2rcRe
uMbN11/ms1WIU1wuoImpW44eRvdDDzAFUPi+PlizpNf/Ie28duRGlm79RATozS1Zpr1Rq2X6htDI
0HvPpz8fdfBvVWVzF6HZA8xgZhrqYLrIyIgVa82ogW1dYCvLT6WFuFmhtgVzuLD5q6QqZS3n/Wl1
3ZVBeyDrtxExr4yDIZi82ckkmTiT833fzUGnpTXjmP3+UxjKhwYYk5xaf5sbAPy6ICgWeXGLkrw4
khFB1lizALy3zk7pbuaWWoE9bRyXlRvxzIqwmSd4t+c+xko/QVBChqCD6nSSgATKG4/JtWlbRGah
r2fSKOOeTxucx8pklxG6PWZyLdHUo8MzggLP8fIue5eFWKaNg88BJXJ6F8FoterrbRumnq/XmtvA
C0F1/GZyOjgmmMiyandd9+vf2AS0CviaLI7ocdG796fAwiY8svuoJyK+LpXnGgk+LUOMamMiV/wP
zPhLpoX6/lK0PJ9IMt+GWWhJ6iFifivzzs56a2d2XJwAZa1+4/JfWzbyfSQ4lhQtigTn1irfplXD
oC8qmO0b2SAhbBt7tdl4faxtwyWBAzc7spUUEc6tdAaUEI4ESYFcmMcl9xZnpTtA/wA559/7VMqi
f0wtn3ISbkY6fbWOiSmtdj6mtKGnLupD0642p/rt8r5Yc0bURvF1BBusmDCqqC8ivgRTkAte25P1
CIHVxmbYMiGMZjLCPih9TED04nyYgzomhRgEHy4PZH15/gxk2ZIncxZOINdnByv2gI4lbwKdKtgH
TfoXVytrs+A2gTxRMBd8BBQ/KDrRbwKNlf6yAGV6x7+a1RDK1+Rek+yt/N2aszixZwkPxglKzjTw
Cw5uSaNkU4eFV/QBXIJq9dX3IaCOgmNYJIfLs7lqdVHvILdNokcMUYY0MJogqlJvLtIbaotl+lNV
RpfOnQzh787eMPce+IRLpCzwH3vLHjpZPXXIrUaqsAe3rjfBrCVB3aboshdML4PxmJFhR7DWifeX
h/kebinYFba/rsD2gkJFSrl0PsKyolfPkwbn27FltMA9CgRHYU06dM015N2Xja86yZMxC+fCRAOX
Bm5sUzVh50AYKI/S05QGaF8M9Atmfx/cnM2xcEL00cFbFctY1btAgU21gZmR5uTLo1o9hyejWnbW
yUpCbx909bJzJgd+YqN9GxoE5fogBli5pWPxG1woJIRMm8w63T1E1OBGz42lbRr0jU4KvzXgrA07
eLwq63u+5HgjxAyvis7V4TeDMEOTr2WIseJvvmlChvelLzb8z7JT3n2KjbQ22WhwkOIDsVfBfXVl
yxsian5mNsQLHV3jqR1s3A2r83tiR9g1Gtx75PQZsqTCVTirKBxDazK/QRi5EXKv+m2w6ZR/CO7A
TpxPblCR8ijHjv0pTY6rFTCRwSe+YWRt2pZ0MjBAaqvvqiOkmVETDhH67mA3gkD4Hr7T2661P/39
riTwcSj9AGKwxd46q0RNEghG6iWxmX805Sm9rmGERH/W0T4hafX5srm1h7Xp8PICCkQEhAjK+dyh
N0etKZqgSYWbuW+vycMW/VfkDf3pppPg8LTu02HX+IfLdpdfK25C3mJL7MWa0ax4brZAUaNH9JfL
SYruoGTSkY2cZFcujObJbm/C9NPYFXCobqLkll98bhjAqEISQSWnSdwnGK6ceWojDU2JACpcWM1a
604Kxy9So8HbQknDzTr7M0zh8+d2KKddG0+61yTRh0DT3gYl+KTZdfIgmRM6lz0kHAFdMxtvlfe7
me9jZoAwcJ3K4gMyleRGWlqq3Er72Jafh/zL5al/f2Oe/37B7+VZg6RCiChJoRwT6ZOlwnH2nGZH
w96VQffXp+bcmLC99DjX55J8vOunOzkIIQYNDjpsQpeHtHI7soHxZryEUPrSRTSC2rQ9lUUSB0Db
Xd36ZCRvmvYq5aNbGXeJ+loNt01/gLdNTbZq+crKei1FJiB7SIst9ZjzrZxbfZFWWotysPJVSXap
vxDfwn36yzI8UE51A+emMeyd4dVPmoPv3G8mA/T3p2k5R+AWlr4PCv3Cppag1LXHnk1Nz/oempgE
fq0quml1AD00CUiPHTy8fcwxNj3UqVDkPozqfu4gD98N+hMy2E14VRHyTqikwk/Txsee1uHxZYDe
Q16aohOvMsLDYOve5EN1Gr/o9dWUw6Js1+j9fqPhaJdI9235luk/m/rFsR915xhP8jEASkGFI81e
Ousmz7eynSvx2PnQhd0cRZY/5ylDp+EdxjdYt8lFBhOiyrS57oCg7qb4gwELzOUdt3KIzmZcWPR4
HCUpHTDbT4duoErOPL7wUmezBXc8xDdilY0F1oTYGnbnxG4CzBUQgbY0/svpTTJCFdN7KqLY5vRD
hhry8hDfX3hnMyviHKKy7SG56w2ILkwvKKFCBocZoXBy2YyqvvfIyyXAC4X0z9IIcn5+/GmC9qPD
DhobHhSU9G2+5OlPx7hRumfLklwotucE+q3PQ53A0HdQtR/k72HVNeH5GlyJxGSp3Q/jsYFZTZLK
jej395UrXBlnH7g4gJNA0c9o5oB4lImAY6e1b2JYWHM9wxxnHp6X7mc6Ke5CP2sFT3P0VpRghDO3
RW4hHx1viiCKcp6B19GH8WhD01hbD2pjfrs8j+9Bb7AK8NAwgBBrSLWKGnlkKxA1b5jHYFZ3kuU5
yWsUXlehp4IxiiER060PNilySnlO9Zl8eTf+gD9kY7ZWd83JVwjnUa0Wohufr5DpLtD9HxVYzxxe
643Brm6aEzPC+ZNtmItSfzDcoXa0D/msyAvax7gdjbmmK8pp3a6YCaJ8lewlTJT7rvM7N17Edxot
sjceLCvhPXNvKjQ+Anamc0pwwL3szCXskoabVs8IEIX1taajZRxlruXsOueLVXyVWX9exvz9zRhh
mnW+DjW4oY+XJ+a3q3+3WU++RJh/emA0TWv4kqZHDL66QpLczZOF6PzGgbYfjmIFPjhJfZSbD7J8
COaHcXrVJX+HKmRH1jqOJ1ftbmrKHY29zwyUvCFOG/WWNq0v0H7x1iyPl795JQZdZm/pAjYNaERF
TDrMUYPlDJMBMPiLr6Lj81XSQrdu9OMIXsTvZ68FRwIyXmk3nM/qbmXJFsIM+CXEixO6KrPoo9lw
IeMu3K5tCogC+x+Q16YbO/b9a2gZ4x9LwroEaCfrWo0lEBC8U+hLCQ8tVFJmZ26MacuScDTUjEXz
EywFmrzzublnZOW19EnvNmL434i693vtP2MSbyU4bG1rCvGCUeXvbEhNVP41vSk76Baj506K9yqu
MlC8WXpQ5KOq3QTRre4QFX1KnS+Q/Fj2zH+8DdM95XCafR9zJ/Pial+on4h8J+d5Y6OtLveSQaQ5
jhLs72N84slNLfVBTvDBpuQ/jCG8vrUFu67Fs3zUDomqH0Z5JpNjwVzmvCX+97pGjw7xrOPs9DvY
tDac5frOP/kgwW/MoV6NdLgZbm7Oh2IqPUVu3dC5a0LVQx+HjM5tIz8NrYkE099f75Soll4T5gO+
fGGbZGomDVGGo0D3gnyVdO/36b5Nyw1AwtoQsWNRp1jKSO8gvFKTgFS2uBBGQ4o9CT0NF1FCNAYm
6G5h4pQO/Fn/6NOPCR0jN2yWTIBlejvdGPBaoL7wnyzZF/LvttjbiibBFIcZbiaG8HwMtF3hKJ+0
1typY+E5hfHiB8M17Kx3DkTLEDo9m4PyGOn6weiTjRT9+qycfIsQU3SJAwufwex3S1LEOCKiJZv3
BXQdUOVqg1fL2Q3ygl22cQRWTsDZHCw/PzkBfkVnYQ48CcmJ+Dq1hkM05/ui/fvCsW3QGsEAcXmU
joV9nQJBUKJleEl8A6ey57Qb1YD1CTyxIPhTpUcZVM4ZSOY8BNbnUbtusqtk+KyNz1lxA2pRV++G
YmsLLXG24PHOxiUcGrBKQYigKqGg9arMn33JP6byjZQ/1eiFtKDKwPptZbdWl0xbYFgmfebUjc6X
zGh5RJsTI9VNzoWvX2WQdBe5s/GGXibs3dBOzAgTWiOYM1mLGfSrvHI4hqhO5RC+fSjof4OLecMV
L1H9JXPCTBL0q7DjcUslaIdmBym+ByAeBT9RUiLxAXEzN6NX5D/QeKfRbyPiuDylliw8p9I4S5U2
xe1qTQifpfwIWfd9n9r/5rD9Z0otWTlfOWTsSLmljLE0PjTtY2x+mf0Pl+dx8RP/fRrprjo3UURy
KHcjq5bMkisPMHJLGxa25kp4niVFK8NTgYUuDI/ayFt3DG4Q4NtfHsiyi8WBgLEBB0Kz4IJBPx9I
UNGGb8ssSVNrcLWiGWXfK1ULDuZWMrcwGmtRMjHAUh4lZ6PBZCFYQ0jBaGJWBk2cfvplhOpV3l5V
xeiZMVTqzqM8Q2I1EpNYKc2fR9lqjvb44nRosP1w9AdZ+1FYPyRtp6tPTpvvmqLY6cOtZH2zzdpL
WnUjpltzd2cfvAR9J357UdtK0Rzl7krU5lGNJxIyRftdc+hD5QcJoPws+gSTdn4bTnPkSYP8aIdd
uvEdK6t09hnCKpHo4pUJG6MbViQiVBPRxrjq+usE9i/4WfoSuvR4qyt+cQXC1jgzKnimIFNttCox
ms37nETWkE9uHeV7YKJeB22frL3a1iYT3HI431klRPydU1Ph8zmfcb0Ytdwc2ZDGULvNTZzC2SkB
7N7ZD6n1mE/1L93MPtSmdH35IKzlMnHz/zFsC84p6LU0ZZaXt+THbviqqL9+MzraH4v6uo2B+czw
+t1WSI51xsYd8Bvq/37QhIVLLkZ+l0OwukLxEWcx3HYss31oO9UOQRv5TvHhreghu3LTfBg8WF5f
wjSDYXaYQw9JD5VIDgCXYm35txXvw2T8+SBh7UO1a0hsMhkmrfxZ/3UA59TnGy5uBX1nn1kR19o0
q96fsBJz1/VIekTTJzrKufZ2mv2thiE2zF1yp1YB0bHszQnU3jkCidNLGbc7+ISL9ovqkEFN3Xn+
srEf1jfiUllfWqkdMQ/X5HmZlRNrUnSv43SbatdaeujpOxqRn5oAhd9mugeb3mWza2k55uSPWfV8
/yczjUYOgtfu4JBkXMQmQx530b4FB1Y3OxsO28L/1seQd9X0VlIlsjxg7S5s5Kn0ARpl1fLgd4tJ
T7b2bbP1fcvCv9up9HkRE8nLvSF6ItBcVSgxK6Y+7Bax1aTtUd9+Qp26Sb5O88YWUbbsCRtRKoIU
/QimI47GK5IpSjS4oXIoS1QLb6LytbdfDOMeyvVw7EhJ3qMGgpT0z3jcRcqzWW6SXizTf2n8wpY1
ZzNT+nhZHuNL3s3XdTofkFZ1u+hVlbyk+zTpKlmNj9XEF23c1WtJ94Xx6P8mX4R6QEhmjAqtxGRb
W4Kbu9QvD6Z/71MQy3gulT+cEEaRjXTDf7HqyCTZFuzU7zvy5A6UuJ5rq9UMd06/OqnsGvkXqLVd
q3o17etqbDzLepF0aWOw4sLTUAiFD30DhAoqwYkQ//TyQMuiZINjka+h3PcGMAnGnaZ8qvsPRbHh
gMXcDQZ+M3iA31ZluM+EuESr0QHv0ST0+g4IYQcfsOp0rpMYey3dwiGJd/kymMUMZVgwvu/I4wwY
wnPyAtAE57Jfe8WUFNDyo5jUEPnAHnScrTm6Duo83QiLVwZp0l4I0wXNPhAOCoNE5bVapG0Sb4Qj
wGWXdTuStV9Qpolv0JFX3MuebNUcRFPwagAQ0387/5NtU3cFotVQc3N9v+kVyOpir8uVp2xlvn9n
j06PJBNKbwlV2+XidEgnnnvMAG7aRfaQds0aSJCJVhMSgnnozlSENPjvvwT+a5NDV/5ZtY7UVApC
23Fvm8fL432X5xC/Y5mQkwG3yejInc93mLHv2qp/SJH+yp7wk3p5D7eEn99ZkZcpe5RzXDu6c6SN
7Ma7IyNMhOCbmxnE/KTyATqC6t5gBy5YaVQbIuSR5GQP//q+Vo2Nc7qync9mX3DQPkJTRgzzKqk8
pKHLmxoCjzQ8SP2VNH69PMOrprgbKSbT2/WO9afxnU6tHE4OJOpktI6luk/raKf2O9/fcAjLnnm3
p2jCAtsGFNYUN6+dFJYe1BQxRucRYdas/zxvpVLWTQC3hW0R4IH4So1lvc/RjwYbjR7wbyHfX2nw
5fKMvQtqf+9JkMT/Z0SIJsI6RLvQ5NUiN7SyURiSm72kBd2XrHfSvWnH+lWQzPJLPqbxIS3L4U5x
pqzYW0OT3yQoqW7lH8SHs/hBgluvQnUuI11m1OrOkr06BKJg7wz/1kJmMXx2ousKrvjO2SFGFRle
rWx9gJgA+f8fYHFNUq0DwC8kB9Q20Wcr4wOsGCVNxcukvYasnnyPsGaBYgHCTE5N7ZyC/Xfd2Iju
3t2lonVhPaRJnwwEYWlDko9h+zBDxKpG/4CIH4bPsn1I60NTb4x4fZ/9GbAw4wjVVX1eM2DNf0uT
D1N5n+m/Lm+z1YPp/DEhZFWLSp5Rm8IEVVi5/g62LbMf+xkwwxZufGswy89PfKyeoYaQFsyfFk8P
RfcmOfJB3ew+WnWkJ+MRPLmTaFoCCT9WWl6eSKTqxwFRVp5CMGhbzobbXkLG977mz+wJbrtw8sQw
ltkb5yfkDXTnwTTvxvwYAShpbyjjXF6stSmkFZd2J2MhK5XFCFarUsR8ncQry+do+BbEVCG28iYb
Nn4fg5NlQi1RyYYeG4hzU5FGIRv5QDLel0eyFmGcjEQMTFXqeINZYSVLtY/qoO27dif3Q+Iq2sYZ
WtsQJBRB+Ogo9NIxdb7tAEBAmxVS0wNjENSHjPrE9KVDmrQzbgf/eHlYq5N3Ykw4TUpqmGOvYGzw
h70ZPMc0Atf9P5eNrM7diZHlI05WyMcREZxhxOL2Ufv7zDygmI3K4ZbHWx0NxWWQm8bSyCdsN7vN
A2TKuUlLcCPF97Ef3AkxaEPZ15W6t8OXlHKpgkTrnHtdvZu0x3D8Vm+RkK4O989X/CaJOBkuIKo+
kkq+Io/pbPk2Gjcaqt1b3ItrVmBPJqyHcoEHjLBNHIer1EyA4kP7oyc7x36Qxp29lUVdm1Gi3OX1
Td3ecIQZNaF2a9AtTL0mQI/J+doAFx3iDWjF71Ss6JVg/4F9gEfDojBwvkEm+AdkZ7GiyNQPu7Ra
pC3Swr5K1IqaPW44oRwyp/U+SOzu3rbnci/Hw1Tcj6bVQGdlp3b1c5Do1gMCVwSO6s1xiBZwkKo/
5SZFYQyALXC4wsjl6gBtfoEKvJ217V3fa6N8TDNjJECo9VLf6VoebJFdr04jpIk0Cy6AT7ExvQpR
uJ4a8NhS5TwMkeoptG63QbL/+4NGAuk/ZoT4OEW8pWhN5nHytd7VBrQVrcKFeeMx7tKr/82WsDP0
hJS71GOrz7/a6W2e3KflQ7cFZF0NYoic4IciOaa9S9EGCM41GkvomUb8s4MOo5I7F5VNHs46Wrj1
E1SNuwImvXoL9Ll2wCBLW+jJLXa/yFmR5qoidRFrVinqLvf3mQJEBgq1vyXUXMI08iwMkuZFHknC
lVyWCjT5FiOs6qA7lLH1Ky0NfeOBvBYK26CiSalgCRD9+QnzOz2UwKLzXiya2wiQbpCHG/fW6nyh
ALFwhsG+IOYwzT7sqnmmXxGV5GQ3jm+1UrvmSEP/WG11Ya4NB9kuQB509JGvEeYMaaaimiZulARJ
Mbt47tOny7t71cDCIK1DNwWvgxC5205vSGnKYIwF9Ntdx+33f2OA+jmahfhvsQXSCeIxcHRaIOEV
/EGmC9mzcEtT4l1FadlaCBWQ6GftIbwXVr2o1ayqY5TgxsY/KtHeUUkGZDv0UTXjUxAvwj53i0wu
FG//ZnR/DAthRV8GtMemtFxaVf6NvjRPD9QN0Mnadjsdm3BnKE2KGHjI2AL1Kzw9O23cS7ZxmIyN
CGnxY+LdBNqcMiIUx7zRhZ1AqcSy4xngSm0pPmJa38eafMfwue7jJ2cMTOio0zsZ1oDLM7g6PABM
UONBKOWI3cyZ6eit32N26mEIUyptl8QWOvbap1z6cdnU+jbhbqcT1aTDTqzLQpOe5ebSi9WXmmf6
d1bxOJnQ4l2r2s+iujKMZ0n9aPUbF8hyRt9N7MIsQdoVgmoRl6dDSEsgxwhNZEBV0Dn5jwp8r50c
9eFweYSrpxl5MVwFyUHQKufer9D70KpUTFUtr6xGqa/8IN6qm24ZEZ7bcPrkXPIYgc3t0+DLHy3Y
oS+PY3XK8HvIcS3xpSgtJk2WgwAkXmmSup9VEF2XEOaCjb6yh7eq3upkXnuIQJH4H2vCgDSZt/ZQ
cMIQIyeQlrs9mU8XKThYQT77vfOgGJ8vj281rUmTF0BxYDB0lSwTcBI6I9goZZGESXSdnoc581AS
fEUz+FMuI5tHf4mRoyObl8jwaF80Z9qpnb7r7HJvoZp++VvW5/rPpwixlN/HU5pWuDDHGLxKIop6
QNK2M9p9Om6YWplogCO06i1gBV7KwvZsUDNHxZadg17TrmxQEd+FxpVpZbvAfkMO+fLAtqwJyxp1
dtsjnsq5471szq9V8GUMVAoQPJmcGzO/umxuxZHREWkyMMiKuISEOLEpa2NWBxr3wIMcSb910g+j
/YB28obDXPHTCHXQXED8S0O8yB6jj7UU1dnSVEexrP5oDrBZ3OT6lZKiyaXyei430rZr86iQslWX
XiQIaIWB2VkHItzHa6bz01h5YT7eqntk6/d922y0Wa7sRYhRSUSjNwQhiMjeJ0tmHchLO2eDXPPI
HeUi/8ceyQLXT6wn86/xaAQOGFz0jTQwAvAmnJ/DOShGP0ES1Ithue8k222pLAycs7/fGydmRA2N
ulFLo13M+ITYcXNfNp5fqvQtbfj/tRsOaRiHahj948DJhBNWOUbXljONnXNZg7qFohi2nVytbqdU
f5bGJnq2o0n77ldme5hyGtjD2OxCVw+RpN44fmv7lJmlKMdSciaET0GWWUGYVOWaGN8i+Q0KznRe
cNE3Bv3lTuNGWzm41X16YlA473PjV1FhYrCApqRLkTl/RY3YVQvE6bM3Jdw472svNrDGfwYoBJ1S
aKtZi2wQT/C70m7A1rQwvyxxLryRB0nGYVO2capvl/fS1jCX6/nk6gAHlY19yDBp23quChxNaH4q
QvsoOfNThTbckG9CRZehCCHM2VCFGNTwR19rci31SvXnWO5H1Jz168C5s5xrS3902tcuO1RGioz7
9eBvPLdWfYINdQuQkUVrVLgqu6Gdi6Bgmls5gKDgqrW0Q297Mr1HwxbbyDvM0G9/wPsUxSA63Gmu
PZ/cJBj9XoqYXM0sZVLUUbMfhgmgSKZntGz43/UgLumtHdQbmAZfJCS5d4PVmh4JYIdLPMyuL6/2
2uipniOaRG2ZZ5rgoJwBHQEj15l530bWAIKs+Bg3B1tKjlU2Hy8be4eTWYZ/Yk3M6BWxFrRlZJCf
yh87BRH2qq5AdT/jvLyw0HdDFu/yWr2vwkOp7FTPujajj2V8h5NGhR0hhvhp3Ek7Jd74sJWQk+9a
ytGLqAQklOfLIiHLRUqNWRgpTyZV+cjVsDHRa9c3WE36anmr2rCMnJtwEj+spXY5zUlkJbupT4AC
TdZwje5kFaG07LQvl2d71YGcmlw+6eQk612bqISexJ0LIWD1re9ezXk/KJTXP48IBCMkKH29bHN1
IjlDTBb7SReJQyFQDJK4ZpTp4KDw2NwN/hbubnUi0WQln8Rr3BHBTIqvJDNQDFTZmzs5vbXGD5J6
dIbnywNZPRe8+Q3KyAoyfsJy2YVWV2axnIsgf0o06aYKq5fJhu246x5CBOQvm1udN1Q/TPiBNF5W
gjm5DYY2A//saV3V3DZm4dyZ8xZdwvJLRC/LDvyPEWE/lDGJwbDHiGGMOyepXClOdpW6cX+sbzuY
IamOc9rZCOfbLiXuyuMEVoRez57rQaGfsryOhvBKgk14TvSrrnRuB+On5WyFBP/F9CJksDAgamJ7
rIm6ERLIDjFyp+3a6KsioThXq4c+9L2xy46Z8TYU4zFQtso/a5tyYcYCGglXlSEWqPuKIrGdA+Gb
ozp+7IKG/KY8J/dVryCqGrTNxktnbSlJ4oJ/AhZEL6DgsMjZGhJIK5IpUCz63fXM7RD+vLwnV4O9
UyPLpj31H+PcyEOIkV5yHHcsITgPpH1qMLXxIsA8HmcyYHnsPI+Wg7BH9ON//ADhVBRU96Q04wMC
KTvo+dGavwb+gz4d2ybYd/WzKn+0tV9Uky/bXTuMp+MWzklTt5qdaSymERfoNBxtc9xdtrAWYy1U
HrhIIJm8fM5ntg6UQGuaieMOD6ym7JX+NZaOunTVQYOc0kN62dza7iQ5hFDtggUkd3Nuzph9aG5D
XKaiABUZvLiFpyN+K6Rof9nQ2sydGhJC5KY08gDMCuT7Zf7SzflHLZ83xrK286lILhhk7up3NHuR
7qea3RNBhe0Xm3xy9ZT/m4f9qYlllCf73pDbtMp+vyyGV25Li5503pReF3ht9VRtcUevLs7JgIRN
7iSOXEU+izMlN0rdI3MBAZ0du+NWkLNlSNjWoxSrXZ8wc7F/o9ivfXpfNx+scCPOWVsf0sTUQGhM
eU/eNMazPZu+zZlN7cLtpa9lWV0NQb5xP6/tNBM4JgK79BvQw32+Rn4oG7Nu4RrsJEav21c6uimU
+PXyfl7Lo/0WrV641iEQFQuqchtbeYcoI7oj0ltXaUdV0mizkb0JmtlhDOFg/UeDA7ma6oPTBfuA
I2WXgZd29sa+X/XGCA/Alg/LvIFG8/mItdIcKO5luPy5pU096kc3GanH6gXY+gLNdgeQZEXLfOTS
reMV81av9OKUxPDh9AOEY2E6VZpZ+ZLvImzIu0Ni3eao44EQCDJ53xUF7yXv8vyvbdlTk8LZMPwh
DsqA2rxTj4eo/aeJjsWg7eb2n8t21iB3rPOfyRXOhpE7U2QthImTMUbwneduOcBtadU3QQvJGa1R
O6v9R5uT4zDk+1iNIOf56y6a5XV0+hFC4KQjVGAPywQ3me+mKul7dDPtn7PxvTL/mcJ7tFq8RD82
3b9IwCHdt6iU4k+pOZ7vLFubwoRiPS5Via8CCyWowr9T45fW3sXmP3G/uzzZa6H1qTlhrquCqEyi
2OMF4fw5n6p9r5v0wZNdXPJwyt+q9P6e1UUlEDehE8gL5yZqo9ixG6gdUbnaTdWuKB9mGbqdLQqY
1WHxsNOoPS8KKYKdMJqLTo+wU2Uvy6Hoq+OoBDu7ure30girpiClW8imwYSJ93lZZ6FZxxWuQFbQ
+bvSpF2GIID/LfpbSfhl8pZyFo28JtlnsT4cTfbYgq4ncmj3rQGhzHOfPMrm4FnKXdNunPa1q+PU
2BI1ndy7SpSUQWhhLO+b/NjHiozYng7NWode9uU9uGVKCMCSZK70TMGUNjxY0/dUeiJa37Cx5rxg
TiPCUyGGBqwiDKehrlrEbIiyq9ykKzzwJi4SS67zr0ZzYkkIu+iycWanwFLQ0gSq0VvmP/T918tT
tub+T4cj7O+46nW5yDFi6BFdxx+aKnIV46goH7Opcpvxsar2ly2uTiDih6jtkGt+x9TFZRMgMUa2
fgwf9OJQytdR+hHOvf/NirDrJkDV3VhhpcwRwVMC6W1O55tIUR/T0N+6xJeVEO7QhbSeFxvjwSEJ
rjYEI6HENvlzSEL3NW1xA8R6ZpW6HRRoqXStI2TK9WPcBDSK+qriGXa98Q0rbw8+AZYJ+CxIY4lH
eiwBfJTLJ8C6plr7vt6VxnUPf6Bsfe830XUrrmopPwL9J7EGvbFw0NRmLJp5eRFkRg+7k3RAvu6j
bo5XtAPcZoG51cCyBCHiBDOxdMssFVeQn+eHblbqsdM0VhNQ334w7T0Z+sv7ZcV1LBC7RbQcanxY
dM8t5E2TTrVGfSyU3srgIZtGN043ctJbNoQ9qaeRbGUVNuYB+iz7LbGkO8UeD5dHsnK+zkYirM0Q
JYYWlOyEOi7o7vfS6jrSXhS4qP4XO3DXn8/YDPuvAtk7HNt67xbyI4CILi69bZD02uKTEyC7zj8W
pv9zQypVxkqreVbPNcAqt6unMoHcTnF2voIyItjOIiz2WVc5e5+c+HU4jMP1CIwBrh0tv9JpYQAI
ZVqEuLYa0qsqNcc5DOMD1rqftOPIkVuHVQ7rpuMjC1jHJCCjcYa4OZsSgL8tp8666qhkgEMqGm2f
pKXqGtI8fvaHWf4aB01w50Tl9DYGqeU/54NDakiP4/nDIFvB0U4V84cfJfOTlaq0hUp2nx/LsswH
AGDBEHvziITYsfZbq79z6kSqDlqTKOGx7iz7k0PP5WeprjQN0sIi/FpOthK5UuAjkGa3an9FTTA/
DHEdOxtX3ZpPARUFyo9HOVAv4aqbS27ATCFb6uftrjWONZFrqV+N1V2p7zP7w+X9tHY6Tq2p58sc
xF00xSrWrGqgHE2XWhu6NnmNy2bWjsepGWE3NcnMzpkwo8Chlz0n/oe++15t1r6WuRE9Fqw+gOMI
T2HkFK6E2jdCR4OM0Wuq76W2U7Ojpj8mIQoq5a0UH8EQOdWTaT5fHtzac5Je8T9ml9GfBFtDizQW
TwGSe9qPHsahIvuQIkdj9nvD6F1Zf2ykfQs3whao+x31HiHlwtmr4jmpOoHYPDdsV3MrgcnKPKTs
vuvF29yPB5BRQf/aJc2NGUx7m7fAojcy0muTGM/cotdzWNxMmnW8PAkrl9PZpwhz0NZ2SkmGT9EH
xYQL2dhJRgluuQ28rkiu1WKL6mclhmLgXE4LelS2RJ4E3/TzSM+GzEsL86VI0aKxy8QzMv+hk4pf
lBaumql5KXX7x+WBrgHDTw2LPAlGpiSDpPTopBXztS+nxDl2ZnmtpLf3stnDVFLmSXwbz41V3CSh
5N/KVhrRWls24S9/0mTJaxNTIa+e9U+yOsVXcWajbqnDR6fS+u+3X8PEGD/1ASV5N9bD6iYceuNm
kuX0SY65i/Og2ICWrm1hAlJqPWC4DHQwhZ0UB3PThv0IuEnqe88H0C7bjYFX0L8i0JLs6zr5SDLm
yUiPc5VorjJu6W+seCJgJADvFtgR8A7BRQBpnCUtkjNigeyzpoVHp7E+mcoWXG3FE6GguuR9SDQQ
DYvudYhH06hYvWmYXZNyBm1vXXjMQFZc3ifvOveXw0kdQ1GB4sgLfuz8cDbKQDHMnjKvUr+OvC11
KNV3tbLL5ptefoUVD2LIMLzSqtFNaWSQtcc0ug6DK1nzVP7f5a95P7tLrpqHOyxc3C2mEAXJaTxL
7B9uY5q4ivCqm3IvHf/ay8NHbKBzBGCc3SSy23Rhb2kj2AJkRkjzRrvReFPVT+NW4+j70OTcjOBq
iFe0qikwk0F5MOgPk5NszNZ7Z7ZYINA2YemB21iIS410ipTMwEKhdftJfs3nHZD+YzpDTXV9eWHW
BqMtouE6dBKooQuBo2nOPisDUSmKdu1Tm0fUedss2xjQymakGKoBRsMIkDdR78gKDAupL8yY06uB
LmqoZJ+cIaczJX1xGqD3dOmkUo+ydQ3pyCKDGbitEb206ovexfe+8nG0Sk/SNhtC31/ZS2eUSQUH
nR+o5wXHQ6FP02u5yrwgd9Bl1aCli6z5kZytC/fLvpxh+pn+GfvskDZgoYyXy9O/UuY8ty9spjiQ
jN5s64x6hHPoq96tJgkxWSV8mP1fdRMdJkmnN4vIftzKpq3tMipJ3F6LLCTn5txBFAWIlDlvWBMe
r1F/r2a7JVbxx9s52Sr1vHd7DPOPLREtEg00A4cRtrS5BTsLh8p4q0W39hawa3VMdLpRtlg4ycUM
Ifx7ZJlNwgD6mFxFLmiLOXTTQ9q+5dJxY+lWt86JreVonYRdY683XWJhi2ckIfJPWSFEvjL9wtOt
f2ZSzZF+KAAgjR8vG14ZI48iwGT4BxhHxEKG6thRY+lFDlTtV5BLrppzUdI6GN9Ym/orq7Z48LM9
SB7y1/kYpaHO8rgr0UVWGypnR1U9yiX87k3ntn9f2gTiDJwTKwYAUjGaLNupUoOpwlZzNJX/R9p3
NcvJa9v+IqoIQoJX6KbDytFeflEthw8QOQt+/R341jnuVnObsm/Vftree82WUJiac4S7CVbUjTS8
qVuZv4VO0HkgZc+V1ljTVCJQl90k0d1U7qT103S2EuVK1nl9foPuh26+F8XBabZd8nT9+11mjghP
0FXD7QxtQ7Vqk9tuGiI3zH1uD8BCgQUPm+lh7kyyl7wpfeh8J2uMjYX9dxZTuX8tHPNmRhBzImng
isDI+J5ZR7td622tDU45VGCNZotSgnhmwX4Tqo4Y1Oh1yQ/D5puW9H6sB7HzcX1CL5+sZxNKlKIE
co4RjiIYXM5Q/Tq2zWYi36aG4M3tS1Ef/j4aLjJYpyGNAYV73jIn236Ueg+ei4F3eBFvLbB3k/pW
Q80tqWRQdQPAFd3K7bm0CU8jKh/PtrsYbskw/dSMctfITy0DN9mhQRxlnraaRS1GM/GgRONjVmNT
tjwAbyJKaoyvlcVmzBmUaoD0H4uNGYJns/ZmhtAP5uv80YyquoPMH1UeWFlYyuimpI0mo4OxqQYp
8WHXpyX/OoVNJwNa1MwJhjFtIABawtttNyapewNtYuhVJ3VkvBsZ8HaOVpJDqnMW309D6PyXF4b5
vas1ftRiGh7GdGQBrKjjVyccAEhtirR+maZJ7lhelY+6Bgc8Oprkaz5U9a5wS5LA5a/k3Ifxrv4t
lm38jRoC0jFDqdEvKEjms+pzbuqeKWXVb6o0gR9WFTu9taODRl6GRHTuQ+Lmhdi0k2hzb2JSQmrc
6sv+4IYZxPyzRDhfzc7Rcugrm3297dJx6qAmlbm/yoIDqt+GdlhsOdeItXVH3ZC7OtEF88cGlUAI
c8B3eJv3VVkFYQU944PGSO88m27UxB6PDSkPhGeM+XHfZMlRR4Md09eFFZCZltyJiLjtA4/TsD3Q
tAr3rUtHhHBl9hGBVvwAxbmS+HHRMDvInbTxJ9MZ+aZ0NHRMIcwGyrrtwDZ4mELYxKZZKtkuswjf
crOOIj8fQnYriooVPhYZynBAy+K5Y+PShH5MSsaf7TQ7AaYlBT2t7CFW9BgN3GgPo9BbSPbkzK29
WBvTl2Jw6YNpljLeSuDQ78xR49Kzo1TCE6Fytd6jMck/esuOIX/jloPtj9NkBEDlWN9REqDOUwqZ
9TpoI4EfbDdNuyUToDyBSHXkoG0SlQ9sInn3OhWy6PzMLfNq67LMbQ5t2erfdaMbdzqPYPxhjyJE
Ta4WbLipRe18RCSE86WAhvJOn5oRHTzwMN5QvI4rX2RF+9QPJUTrugLwV7dlkHlippb/GEp7+NlH
tPpajIN+R/BE31d2yG46LcmASQ97xjaQoHMyL9LpdHDTUntN3CZ7dmVfdRsgjdnGyqLqhnShCCFR
x8yXMs3qgFfmOG3bsQDDuxnC5L0w6uqxLqyUetwdmr0jevAbG3AdoV059fzTzmL5o6i0xvHRXp12
6P/rkE5noI5shHQpKD4CqnPohoLtB6+p/DObRLKnQrPeK6Nz7U3q8OIXyl8N8UHWhV5vVGQTyOMD
+wwj25wAjOLFU1zb5a52bLPaGhFjDxV09mDpkeiT8PrYRQ2i00MWbmEPNqBsY3Hx6WiG2aEkiqWJ
1Y3bKqFdPgSDHc14CSPO79Ks5QPsbtKh9SY9RAOE4m12p8lk1IMcW/Y7HY0k9JKsN8qVB+fFxQP5
Gst2LCAj8ZLHy/b8KuCDOfRdZ2hAbfjwMZzVEiNq+kK/c8QTqj/XL56Lp9ocDZaGwAnilLzIbaPY
zpuUI5rmfjYZCJfk2/UAF3c3AoB8AS0k2NLiTTif1Cc3W4+9Dl84OI/kgM+j79K3903xLkbYQcJz
JWv25bCmJ7MWUpnBNBtQWzJxwYTjtxSIBcjhF1iVKTDjn71j++6aHsZFIUIZo5K0m93U9jl6MJ6U
944ZWGaBSsHu+jxeJFtKDOVNyadwyliEGBGSOh4G7gBpRLmpyEomsrQgUEZC6RVNCywJJRMBOh96
+THi1OVramV+Xa4siOXJ+hNAuZpp0o5TVswB5AtKjIbxtKqpuDaGeYGcrLnWHi2RtAjhRGEAvyJv
ImtrbCWEyqgqDIEy7TxNTUQ9Er7r7sp3WJ4msEDMuYACUvT5GLg0aQ/3doxBNB605ev62aTP19fU
JaxpXlQOwAdgtoD/rH5s0kJ9FThKBIHhU1hBmqveTO5N3/mCMI+yh0irvaqDIGiz0auVFb04hSCf
AnMKERnoUJ6P0AgTmsAzQvMYv6uyB6dZaZIu7piTv68stLDve9Fl+PvaCPK41W9Hx9Onu3SNQb42
DmW1VdQK7XHe/UWdepmx5/oa8OWyoIPvNIO52cwbB6tB2fzgxctpkPhOEuLU1AZ31QvFfW351ngo
7Y3g99VfN2XnkIAbEIAncRhYyvqjTdVWPRI8OEbdt7o3Gq8EkMbK3l9fgkuTdxpGWQRZjDQuNhFG
Nz8YVJ5o/+t6gIVVAB4IOrsE7RRgRJQApiwj2BiBkVc1bwYaKtVmJAfpvl+PsrBbEQWreIYyQMFH
ed9YYiZn1JPmpWSbo8MR1Qnay9FKarAwWShlULgXoIgLlIiy0qAsyqwuh2WmcN9c9qRHK6JlF6NA
vRZuHuC02FDqRivhfEdGszQ4wKyRT7T7ZLhJ6Nbif/u9EQLzM6uUQZDD/e2+d3I09yHYNPWQR0jp
wM55JtbK358/59nDb/77qLvC+8ymDBCM8yFovR7G2VBEfmv9Z9QvQ3scImRsmyheCXSxrpRAylyF
LseaC0s4ghUTGPPHmH0j6Vav//aTw2AFum4ADQLLh3ezsnytLNezOh+gTGH+18abrl8DxCyM4yyA
cz5hWSsMOoJ949vsYeIBCIQlAJBrvfKFz4IWGD63jaYA6EvKyk04sny7naNUdymHebq5b/vChy+N
XDuOFxbxaSiqFm6kW1iGRCgo75Fi1zXH3lm5WZZGg6zZQrVtpsCrx3FaRGToWgsfhfwgpefkN7wB
WwqdhmRllV3seHz+00jz1zvZLrlJ8aCliFTAHVHk6JyuCRYtTBdqhvgoQHqh6672t9ph6BPS2JGf
4bmRvBG6FfVKI3ZhiSEEyBjQd52lzZQ1DKwMd1oOdZXU+uUQD88prxLPBYySrx/Ci3FA3J/xA7i1
mLL3HWdwC1a6KPpoG2H5ItxQ52Fao1YtfBI0z4A3RF3JtMDROf8kXWyZMZ262Iedm6G9xtnb9VGs
/X3lk/dml0eZgb9fJkGTPbblf9f//uUsoR+OUiP5/R67OIHjaHCtpg4BghJmu3d5ez8XbIKelxA4
1to1k/fFcDPkB/A+yFOoHx9HtZxcASmVatzSpoDYZhBj14faykF5uSfRDASdEEPDhkTt7/yzNOkE
U8KOJ6D7PxhRA7RMMJSPndkE5fB5fQbnw+r8jkEoWJ5RtPYBalL7jkllA8BAEArGie5TkuvyaUib
m2lM6n3RN7FvjsN3qxnlTYIayPXYl6vDgFIaphHqQTAwUAGiQ2hJrXYwnZDN8jnLt80a32g+8NXR
EdxdSAUAAkWD9XwiQ1HRNKezNIzdbZlmey5rb5Iy/tKy0e/RaWOoWP3DoPDWRG8NBwSGdh5SWF0c
QXUDLJrqUTil164BeZa+GG5PaFKgh49KhBKgZ2YmftM37ArWTwLOJxvpPgJKpAtUSgeUsDbXR3R5
qqKGM6OYcAqBgkyUfLDPRO06FcDQPH+c0Givnrq1F+jl421uReKsgywBgaaL+n4qzaIrnTGEfmn8
hXFfh8pyv5chvKdDCB4/9iDFV7DYoHDzbHbXh3e5qc9DK0lD2UoDxt8IbTJ5kAY44xSiDM/TXwPX
z4fIlOKRkbaDbI0IGsRO6tHkS5SXQbvWc71cHGeDUa+NmseDmGua/mQAWw1sGdRSnhtXenBreg8N
mHXWA4qe7sqBdblEEHZOiaAbByiyeo+UQ4MaJcHYeAqRELGri3f+1x26ef5QPcCdC0muS3R1FfZa
P8eoXNrvB9v9BW78Q6uN5R55R3B9USwO6E8w1ciid60EuQqCRdavKTtoaCSTlXV3+RA+H5CKP2KR
jReyhRhEu+Vk09NbwXrUdq2gNo+NsZ3KH6b29fq4Fhf7ybiURRiJyR0NjphubOabOhV3dj8SvIsL
bQsK8hr9aW0alfM303kuWQFvIt16ivhj1QNruELoWgsxXzInWWXkimhiYYwv5XxHQgbAhsfClcz1
0sFh/lSzCj5QYjOyev4RJ0FAv7TJYGMctnunwba0uiuI13aetPY8PdjxK4MdaKh7MLGv7AeSgkvm
me3Ki/YSA6j8ivnjnvwKN7dKiGjgV0iYQlqeGUnPhNx38hnJhww21APfUFh29mun8+KiORm9ko5E
NVypygZxR/FiUnj+7CGRv0G75vraXNwQCOMCnDJ3VlV0cDN1kGfhiKMRlOkIxmFQqO5xdFY5mAfR
DNXTjY3WWEdouF4PPo/hPFMApwhIMiDwHAe3kPKoAyvZHg0TsZPKOYJsu0lR+Rqk9Y0W7BB2awtq
vjP/3+GIShOQzKmK0YRPWYr0jv0qpbEJuUea5xJs6DqvN1ERZPlwGKKVy3zpW/4ZJ2b7fA3RWG9G
M0TgHHZslUUPYVwHzATeG/qu16d08VIn8MbB4xLp5cWlnnaN7PIYsRx0Y7zemjynm2D3kW5GdMDs
Um7n/75urPvESPf4rZvJWRFBW9wzp79Bud2BN2jzdMBv0Jjgr6jQDjcZzfGmmorez3Uo7wxaOO0g
ojcey9isHzJZ71o8v1aUR/8fkwEizf/tUalvUwO2aKiL4IfoFBCydtN3e8F+aG2Q2EFIvAK6CwMm
CbU2uXZ8zUfgxWIDemCWBJ0xhso3rywRQ7CtwBEZjveWVoGpwVcSgMVlBbaLjeckmXVjz5eVObpu
Bql7THP8DWKcifXTndUzVqIsnfUgcsGYCB18wC+U60Ro0tKKsp7TDPvY0WIfdWCVjd9X1u38Z9T5
AlsMhxAD+OjC+ISlZWw4Ys4IexyxkjvvOdOyGfOgQ4mho++jSR1gsIfvsiy+Ng17qgiHYlVmvfGW
WCsn0+KxCOVW0NdQMkPhQTl++1TDpVQD0pI02ZZb/Bn4y307VfByhMccj59Il21tmW3DdCVb+F2R
u5gJNGwISpxAnlx81gQmCRZ07/ykfKyp3MU1+Z6OiZe1z5PRboww+gUnmrmE26OF15cfrcANNNTm
obET5GimR92P619n3rDqT8I3cVDSpfiPSr8ZWVNV6N3Pb2O4QvVPmTXuINPicS7vC3D0ebKmtLO0
tk8jKjlTCSOacZwQsRRTBT9Dsmn09CNGycReRfssrfDTWMoKN7R2kuaAWAkSaXeIPVa+l8PK7bN0
150GUVKm2taixnARZMTxK0TlxSEE7448wrtne/1rLb1HTkMp50KRtl0EWdbEb4AbbvItjBBZ/I0n
4caED94Ydl7ZrRz5yyFhgwF0P04iS7nJxVDGSU8xOp1XiCT8OjEPo6t7HXXvOYW2YPaQaNOKHcHS
GcvIb+449GWgunl+AGpZbY+RgQPQIqAKMOc+Dtfyo6XPNo8H1Km5/KSCKYpSjyHE3uLqpmwsH7Ox
HwBIxoFhb+K0hNJN2MJOuAFQaOUiX1qU8LSCawSK93ikKwdQXWa4RfUeNibjQ2IFLazLhn+5QCBI
iOvDJQRdIeWr6a0c8tgeYNzafWrTfRi9xe4bXSvgLY4EUlkmGoIOGsXKTQiU2ZjiFsHacOKXruvf
RQ023TCtrPrFyx4gFAbJKpShL6glYEzyUJcj0jv3zo62NLkZ8mCsgdN51O1tYWwtvA/ordG/Xt9u
i+M7iascVZE0umiIpvn4yAM3EQerei4yLbgeZekIPh2dstZFGE9hNjuqRYyUfm2xX3PQvQuQmW+W
OQvisjM2VZ6voC2W4wLfg74eVHDUnW0PeWU1aPNDeCzz48y56RndjJP2wLXcyw0toPS/6yNd2tXY
zP8TUQXO8jaLewtcWN8qQt8R9263hulevN1PQyhLEg8bUtEQIRyHQz0BO2sbhY/h8KWkPjpLJlwX
ebuyoZeOyN8kIAOdZChrKJuN26XdTMLGMunRRbY/oHLqy2TYWAA0xbU8tiS71YfxcH0yV6KqkwmA
hkzAvsRI5cNUwl3k0Yzea+2xIfu68qs1sNbSXjgZpFq2dC23S8CHARJYgH54E1kgSUf/sBNOYyj7
Db6jBQ1NxCBJA3NXzybQ/40FKMnHsYVn5kq4tSEpG2/MnGSsdIRj0WcKTkout6tGRL+vESXBoljw
c+N/huqoHQErCduqwR3qd9AyjwPD7MMPgJbpjxiEg8AtjPxFFk5yz2RbT/5Yh9oDGrvoiA1JONxG
VZretLYDjfnrq2dh7LNGtwlDUggyo1B8fsE6OajkLV6uKL4ceHhsmPScflWzYm6oqoOfCwF4rEIF
xlUpPzDLBQ60R31sGCr7VnMq8zHM7JukMuQ+0bvj2JvDBunLnYTUuxeJYloZ5sKJM6vqgMAKdQwQ
95XjANBMsIQYkv3JAtcUinm4LK5P5NKJgxDwXIQyhg1cnHKdh1PFWztETlbQG7fdy2brFH7KPkik
g324kwMewitN5qWPh/YipFJn5fMLyc+UWllLijnj1G5TutOQd4I8f31cC8cLPY1BzxdIbegAK7U5
zupqAzUdGW6m7I7Hb1DShc5I9w+pBHwo0H0EJW7ONJVZBHY6pJ2Ft2hsHEl0LOU3J17JKRdnDYBW
PP2w8kGHPR9RVpE4iiaEcAws+R9Ddje2K49LaMgtrPg5T55129ECVpV7WiHrEeIPkGLU4upt9rD9
butJ/w6nqxLqpdz8lja5e+Cx0O5ZLtqjyIxsK0Bm2/NCjw6hqNsPIrn+WYmC73UjnAKh2SFeFbSw
dkUf8gBWAd0RIO2eAOifTx/JCFFGGso09npJ9BLayE69yUbR3bVxqm/GhpZ+3HTmXTMy7aGuuGxh
6DVOu8qowk9TGOkdzbryiZeNvCUibh9Tre7w2oxKiHMmmQsFta4JN6FufnemBPr6OWm4CSvLsn3t
ujjekraP74t+QgotYd3V+iWao9AfiRjkTCf4br23FPpjmLjhuS+n8GDYlbF1ORIdr+scso9KWZQo
N1f1bWxZ8y/j4tDDemhjVl0Ou3MSQd/ZLYagonYd6JC/yPA/ymTgAM9+Cx5DHPr6FFlvYTo5x4E2
ErI0MrfiLSfpWHok08mtWep8Hw4uwNxlozeN12ESgwF+ghsbEC3wlmmm7fsujSExYPduIGgf77LJ
pV+zNsqOqDxqrwLQ7m8Td/hDUw5kqxmR1YFnRKzUi9EIJRt4SBNACvXE+GJNprtJ7W48MviefO3S
2vxFilh/HFgqtgUQ5UiYQZVKN1pepF+yhA4VJOiL9GfObXkU8OJ4F0bfH4rcmIBvH7M7/N+7u8hx
QJhJmXXHtdH4haQkOjjSFHdmbFebupji0qtQ6v3iViZ9GvLQFXBtr60SxEEnHQKehWG6gwCGeSjM
pn1KhFUFYNO6rS8sazwC6zV8Y32kbxENTCc75vluAKm3xoVsp48OKGX3Ka9ECcOK+QyHDc9LmGT5
c5FPtNiIMioPXVFVHyGhkevVLY8+RBFR6RkdGDE3sVG6bwLQyEBMaXnknW695l1p8QMcq2OImZrT
kzFYOYgro+1rXGNPNqv4oTUaW9/1hFvhtuoqbng0R83VJyIZ+13aNPIpLfux92Tq8tvB1jIwJLVu
z+NSAxVCVsX3NhcAyPEY8kg04vZLaNhNvslZn74WgsgXE2qQ39wSwtdh6uqtJ0qRv+ZWX33aKSoK
4D9SEAOiJKq+9EPVvNidHbsgDFkWbBpIduMMMtxOHbQp0qIZXs1qNGsv1OriP9kPcmugl/hq0hhE
vNRBo8jLzALC9VnsRi9WwuFXGNvR4IVIzl/N0dSCgndW5OmFngLuz+XwbtXhcODgXiDqQOnNUJr8
PrRabOBCtyV2EXCMUVb2N8OQ6B8jQE+emVQEPx0UmgwC4gW7z2o8sKH2ZctDxWMNRwetkxEmpFN9
JLWWPI5i6goP/ljVIWEAS+d2Z265PUU1qg+2BAdNJD8B6RreSuZ2h8xJXfS0UQB8yPFGy8GsjDZl
XdSfocOje5yG3Uars/E7y8wqmAiE56w+l5HXsBIaQtM4hjdxHyN1dUfKdxUR2YvEcR3oojF7D4HC
A8hSVQCMR3JHykI8a3yM9jSybGyHBFouDo3abWjBBATcpj6AjGXyAU6N5pEx6raQ2WF7SOX00qOh
3W/qemQo+hkm4CDQfA4DMjK42JJq2MYiJ9uiT+xhV1Jau76TEXvyIH/QuN4Aqcx2Y0ZNGuFRVqMx
bJdQlfZ66CBuIUzSWj4DRWdLjSR9dYSFEkneSG3CEWbXow+e4FT6rt4k/8HZAhxwWVTte1W4fDta
dfnBCG/3fZQmAfRjmg8r1FoQdcCrqrWu3dasLjfWPOmQPSufHX0yM2gCJI7HWFI8ARTAbsPWbW5g
7TMdDKxE+B9o0Zoxz1IfALqmf645JX2MQJSC+SDYTb31PMWBjkaEwT5M94uOXvJEwa3zkjEga3ZI
i+ncDBWcNVBQSVbC1sA/FcbcR4a6UgUHi7ReA1Uupj0nEeZfcNIUDLvSDKGpg45uN34rjZ+zMYgL
dhK1UBGKf7hp+kjaNbWKxRyS6FCQcFEot+F5dx61apjopIasIZlhj/HB7oMuiz14qcXRXsZfOPkp
qpXH+FKmgrIeA0oRRRXkXOcx4yaC3Prcuy74fRx7Aw3acjc0d3ztVbeUd50GUqYULnSj288tZa1+
7eqvVnjo1ixSl9bFaYj5J5x8NVHxOornrzaxg8xsqLRbf98Xp6hw4SkHfNcs1X4eoQCIjZhz880d
boZxx9yta680pOeMWn0swdcD7HeotdALCLfRZI1u9HO/dnJuByc9tnECp9wY3tfm5npyv/RJTkKp
eIyasabMUoyGOy8OeYTLq7EG672U4IDq8WkM5ekF7umUuxFiQEXVh2omcsTCg8W8l5Bxz6FSYEIt
Luop3HbAabYgn5ZBPCo3vETI/QhHUYknW6t/Y0AIXB/9ykSr0CGHJRVvZhhFHW5d633oUFo4hmtA
qKU1CVsUUPUAAzbwNjxfMbRPGyjU4Olp1v8l9WtUv/3DKObSK9RNYJuhevchDWr42OA5k7nbqvJa
MEwgUevka+jJxbWCIwLIfwdKCaqp12AKVC8SvG8tfjS1X1UPqbmVHsNaCOWE0O2xEoNEiM55cfsY
9IiNvmbxuhZj/veTI6JI6t4hDt7MTvFflWyT4kGWz//yRf7M1MWTGepj5YBhlMjXKvuLU3zjmT/U
aw2ExZV18kWUt3JsmFFIbcTJ4VhlvYl+pTC8NlXKbaRVeCFxgqmqsm0Fe9TGfjf+2lBkPh1OxqCc
pyIxoYNZYgxtcxTdl9p9SfjT9c+xMk2/L92TL+7yHEjwGiHAtY9SmAXV/3AnQMVzRqWiYIcc7HxJ
jXoHzm+GJlVmHGNYn+LG1v/aYmqeJ6RtoOBBg9pVe/Q66O+V22KXjxmQLMOjoz119l0I8DpdORWX
8oHTSMomrJA4RznISf6o70i0D2vHI/QJsuXF3yNg5zFR+I1Cg3qu+ZzPm2mUvMoFIvUGhA3uJxL0
w798e/ChgMFH8RUY8/MQtYTZmsHRaW/LO9stvDb7l73+J4CtjCHN24I60Xy6928giNPopuA7ukZZ
WtyJgE+BHA3cNabrfBhMj/Oq6eYiHNsNYaBViSfWLuql2xAqyeBgoA8EZXAlDyzKCVTYAc21CHTy
LAwSOnqQFzTE9vp2XOri0dNAygKDrXxNsnYO1LTlLapKyTFHVWPL2qZ5BNuT+3UPueue0m9SN5oN
newgpbHlQxt9LeNeWuy4l3+vQ7SPTSU5SVtrKiYTW5clgW5KUOmfQ/2mhQ2iNFbKjkvH0GkopamR
l2aFwgpCzWDe2HoaYCh0fWaXI0B1b2aCgd2mnENWCnMFMddO22ZXFvdWv7KZFlcISvj/8/eV+8DN
IS9YS/z9Kv8pOrEJc5RLXLa14jUh/N+6XGoOjKcdCEdIHYH3VxYjFiKaWhBf9J2ewlzTxuNHC+wQ
krAoWrUTA86LeWYIL62kuAVY+X50hsPUdCiN9Z6AfLkFAbV4cPedcd9xF5WvlblYeh+e/kBlEYOZ
1k3dPBed9sWhjxE9ZtE2KuBqfKzKvbWGvlic+pP5UA4AFB1tFzpmaC2iI9bErUfLEbTCfYgK0fVF
tHTUnA5MSV5yV4A2MmJgAmhJ663V7nV95QRYXKezVQSACWhcqOt00HIbahBAXAjzNkoMpN9r7d/F
bf0ngkq9j/PULQDqAFAAPitp89qwIE+/ps2tBmmR6/O1MhhX2dbcpfVQmRhMFJf7QsS38ADcXw+x
/En+d77UF3pjmaMUfNavod2usAYU1nIvZenKZ1mbNGVJV31SE4Pjy4+gD0MQg+VQBUw2pH8ZRLoy
a2tDmv/9JCcbSwjAQn8Q12ZLNrR4yyh43c7KvC3v0T/zppyHXDdi5jaYt1DsdSBA6+ZuHO4qigQK
nmPGzrWC6x9q+WpzQSSHZQOUF9S3XinGZCCkw3US38bZkcuHFMBj0/gCXaUOCmTEI4aPVrCHl+K/
7NsZmoXiuwXqnjKjuZwSFKgROmqOeRf5Oir90Zr/0+JnOwmizGhP8lGj8851nZ1guzprgMdf6Z0t
bqiTGMotU+XxZE82YkhozeSzoEG3svjWIihJIdS4yljTEAFz6XGt8Ps1RO3iykPnD9Qu9tsy5nx5
F3C1okUG2FXuiFeBI9XLMnhNQoKa+gzabVC5GZ/ROvkE/OvwD2twdsIFk9YEQe8Ccp8MjXBaiQ6q
HT5ljgViz+vQVChml7d9w/xc6k+1/D617wDFb4n210rDeKlAWA2J6swYZhd1Ag2+Z7WBsWfCSKB7
z0Z9T3rN/gkpqeTWcQrj7fqIlxYlphrG32A36ABjn0+2jAdj1nDGoow8I4EXRv4whePK9lo6HE+D
KNciYsu4JAgSWT9iho7OPrVLPCVfm+79+nDmv6SmPqeRlD0Gabcx7Dukx6WEZCl0wsAu8k10iaz2
43qktYlTdhpuEpqiE4N80f0Mwz1LXhjbXg+xtBFm9jtEbqEPghfM+bcxzapqYki6+Tn/ZDH8vtCA
LtGS1L3B/bS0oAq/Xw+4PKb/DaiioZy0A5y4QUCzsLZUArAAG/EMXdDrYZY/0p8w5vm4ysI2ajOf
P1IS0HxLyCZPXyzyDwfVyeypj347h3x8VyGKVX/NxK4vVyrNSwfh6d+f//3kFmYgqUsYr+FJImHo
CLNqsXYrLX7/+TaELgXorurzuBdNCi1LA0Bl9lK3oy/ke60TdBPRCD3EI9pEa0ThxY0KwCv4DKDf
g117PqawLRhqVojoGrcxBxlFBHk4eENnIG8Orq+Cxfk7iaWsAhPa/7ZdY/4i0D81CtD8yllwKRk7
H6YnEZR3UO6MOaklIlSAZIpjWb8U4XNN/LzadegQI3cWRyMMIMwPUpef5ysvysWEhtm/PR4AYrlI
aPgAzciOYwVqkQHZvoz14xuJNXSca+EUIEbzHK0/WT2njGYPFAyowp9BCHcGyH2Q1CZhvTLnixsc
fA1QFSByc6HYz8wQvXZu4Rf1L8LcNsOxdVcOrbUQ8+Y/2RZW5o5VnBLAmQW7TzpoqeXiPq/XxMkX
98bJSJSDHqdv78QTwjR92t7YbCiQjBhHIWO6aWxxdNwUsEcR3pCqWHvlLe6Sk9jKuTy0XWz3UBz1
G6uArlJQJy9FtIMmDvgv/7BH/kRSFbiFaHonrBEpam2vJrrXmv9/K0Ld8cwqGKsLREgJ0tEyMIH4
IdlKa2Jxq58MQ9nqrjRK4Few7HrjHeKwpny5Pk2LH8SxoNgEchTgg/OaPFlzuRCw7KrQi4LQhqfb
0PjfCKhJ8kc0wa5H+t0cVxMMZLZ4J+BgAe9AGUqSGiK1ZiYHpAE8bt30/X8ph/zhvQYzu7bYDtae
ZR8jvyvtR7TkrkdfGidyQ1CfCKy8wLc4HyenWi5g4o15FM1nHQFcLr8BXfYg7VcraVY28tIOA/UU
pCaQEwhqSefBICcK9sWM9DOJDq2fm0x8l5bj2YUf5Td9smnaX9dHtxgQsi9gdECb01ZVfzSYF5sl
b1GmcYqbsflooFThyPvIGfyJh69TNm5gbr8ypfMoLr4nGII6PiqgoGpLmuHZx3IDPJKEQL0OnjP9
zbiqAbUYBLJfgFsAxAy99POpdB3ZobSIt3RNmqDh06GK9F0T0u31CVwElED1HRZuYOWhjqlc3/Vg
zpJ/8+shTu/G+mGC0HVUN/dQVNsC7BpEVfQI4+XnUTSQ8/28Hn1pk4OrDO0psIEcFIXPB0ndKaeV
iyS/gnurJm/74uf1AIuzCOluNCPQCUYd9TxAYpJK6hauU8an3dy5KzU9CENnZUXMF9TFijgJo1xg
ugXfZDbnJSYDP8sETDcLOvFC/oH1DKXBP8NRNrNRGNChBRDU58jpYuBwkuyzMkDgW+tJLe6rk0DK
SyV2OO1KiOf4hQlfDPeTAMeZvrTkoWObvIj3jfMPLT0HOC6KwwNtdVVGrxw6V68rFOvD5DhOX3W6
N+p/6K7CSR0teyRYtqleW5oFFR2hoWDjCuEzCYUKXJFrhdClFX0aRDnraTJBhyhHEKhRP+q0e3Lz
5+tLei2CcjBYVp4VMMDEnoHnlyEf7HTlUyzmoOjdwVkY5gU4e5RcJdHHOBxq7MrG+aIXIAvdjOaL
1r2J6Alq8dGddodi2vQvL7yTqOrLJULumdrzg39IJsBj3tuaeaWzWbXzmJeuuldP4ygHXljrg4Q8
VOIbFc13sTk+9fJLPbmPdPqRgdDnseT79S+2dAidRlTXRJ5YRVJgMyU2mAmzN0r3nPy18SoeLqdB
lGWRmY0Z1hzD6t0dFGQ9WIlDf9Rak6NcOulOw8yr8yRtKlgzWJIhTIkXWCpHL6Pf22Ff6itMi0Vk
3mkg5eQmowGh85mcB4NpPxw/J44PdsfLZ5iFwmkO7hm2iYTqH1p64PlCfA9FZVDF1QqAK0LRmPN1
mPb6sc3Zfb/qSvJ/OLuuHUt1JfpFSICJr8BO0zn3zAuacJqcMQa+/i6PdM+wPda2Tkv9tqUuyi6X
yxXW4tstGCBE+BxsEzBUf5E+xXbDZjTgQ4Tb3Xb8mdyuQZbSoMoJRmU6JGu+uKSOmP0+J+9mq4JR
kGwhKoqO52CEBTOqIoKDM1GjykxcIjpAw1hzyNGloX+zVeDYEqs/EyPciZj+TazChZhxRBf4ON+N
Vvcx1np0+XBJjvOZGOFKHOnaTRkfpiyH/AYUUpjLDoqH2fVv+iYO0IuiuOolN6OLdzCqaBi9/buW
lhua3uUDrvrc6V4ts9ml9CONMXjOnmBSaCr+4Wfs8AkdNzKF21izNGZ3o8ldVtSvT33xEASkzYJ8
VJTMpXuGdwLiWgeIhCIwYDv0VZJxQWwBSqeX7qe1+tKtiQJERCVG0IfMfeIyHWLm8dA59/mwL9Pj
5SXj2/7XIQMxJ54+IKpFxHTup8a4Azmi58AdMjTrZzu/RxYHUzpVMH6iRgPePfSIAJKZo1AKF4oP
YGAEZRA1pyyizpHMNCxV+QPpkqFRBP8N5OTAbzrXZ6gI5iRsD1kYzNKV5suCHk07Udz8srNk6Gi1
RSiOZRNnE5NkNrUEvBQY6jAOcYpUeG4BsM5aIn/yMfUyI5GYNYqdkmlmYEYQwIkI/f6aqcuZk2Jo
BtiX6QhuOL+vusj1J7bPyKpQT+b4tpIEj7SuroPJBKiX+qCvoNZ1PfmnBLiDuGlOl81PppSJejsa
NwE38tdDGFgncekXSIq2MyitdSDJ5c5u6X1FPllm5aaDdygn3MMrTrDyzqV+2WTIxPhFDeqeA4hv
U+/KcYMl319WSLZ2W0nCvQ+uzBUj3lCo1vaA9ggc98fk7ybydFmMJLgFXugfhfi6bsILQzP1BL9C
jL3eucw/NI2Ky0OuCQfqxFGy/8LXB4ENeAsJEktV/bFgRtx/c+mOqfgGpQYArKj/SxFcXFYYpEt5
1pS29w09LcAkmRW3gkwEoGyQ2MF4M4c4P1+rrKp8yvj0+7jczvarBnhafVDcdioZgtvpZ9bjroMM
z9pbyTszAF+mIsGUeR3UTn2A6YMcEIP853rMpVkARwy3QZavP9oqvZ4I6NpIvi+BPmp3XuABOza4
bGeyW5zPE/C8GJrBxRjIbvqcgXcJMqcWU7a3ORx2VzUBQHhDp91hBBPE3ZdFys7qVqSwXVNrlkmr
46x2lXuLvo/QZNXPqTV2le/tJ7dSuFWVhsLOWT0602IHq7o0bROO1vw9brXhVE7DezPpX3Wfc05l
/m2FfjDF4so39M/iCrYPltFiLlss7uqCzEpvkbgCJssUgffh+9zEX/XGuAEBgKKNQXaukXMEpDHy
gLgphWsYVCzm0mrcF7IrPBvIXARrFvbxx+VtlCXM0EcF+hyMpWASXOz7sDDJOGO8Hf7DdG70wgmX
0olABXzotPyqKr6OXnWyMYhoJ8sxsenPy+KlVsQTWcigAtNARAJ2pmnqAYOM4L35ORYVDCfbm8mE
K+17peWKjZQu6UaY4PSJrWcxYMGQlAGwXuu8Fmtx8gfQt2ifiarx7/5VS/ABNkbxcqeHWkuKiWrd
u3JrF3Ghe6Rzc5ePetSnY+CtytZYlYb89819U+OTgJEHuWneHs2yD3ObBjamOgCWdTMvS4h2uftk
Ah5Mrh9jOj5VrXPnZqCg0sby0BU0MJQwldItdnSgB/ExdmAxnX8TxmnLnlF+fJC5LtO9D8x0KwLW
QaBCiJMe1I0kQXvm9oDBSKG9NX+zSFCVxxLFECOP4qQG64fCdKV3yUaa4JGaBRAEhOuVAcJEX95j
5EkNsKdePiAqKYLzSVlha3bJLclGP+oOo58BojGFEKlz3ajCf9+YDRltmhoL3yI6vhN/vE6pE03x
K6bhdpaT7bL0e41e3cuayWrTnGnk/4YhsijkU5p3LZc62+WeZNkJcJWhMdW7yR2PiJ5RXskjoGI8
ThPZp1q785Lvupbcl+np8pco1ljkNh87zYkx7cfT0GZkpSaAMbNDq6kodmTBIBgd8DAAYiDQkgWP
7pZDa/sF3jwJqAlZ7hwxsX74jCZ/RJjnG4mO5wyw9/Bww5R8yd0UzaTpa7yuCjFSN7PRhJyLacjY
eOMCTawlOfVDe2NMj0YN7MXZUVimrNiIHjjwBlsYwUAXkLBoIHscNJL6iAoBSgc2t9V+LIEVR15d
631e9zS+s1lQWxPQH3aDauJUKV1YzxSh6mD1UNREbqmxHpz0S+qFrL0CwG9Jf2AkG+cREOyTiTYr
tru8mVJ3tlFdWOXBZR3t+Ru5yQBRloerc0gyGiXVS+0Hlmo8T5ahPFtp4XZMkrRNK7zywnS9tadd
izZXezqsWY+46pFoj6UZzbmiKi41JN7hyA8E+Wu2UfNLpvsNZLZxeqp7MGKihlt72oFCxcurKb2G
OKIXJvwtZCsFQ5oWu1piE69lOwWbL+JUjVqHEi+M1XrHtaVwKTLFeH+6D2odAPqIZcilSSxbsxoE
/MQdgr4of42dP4Vm4mTBatovl3WTlThQ89QxWmG7tglKhfMDmTTgv9RtiEOnmnUYivZ6HLomssdk
PgERyTlQh/wcs24IZo82EZmB39/G61PltCo8eJkzhVNHe4CFr/kLDNasRjIjyirDvPS/WLQLrc69
KZWvLIm5ovLFn6OgJQA1qYhMOObJZHpkQhIxe/Tq7+300ACqdwFBjoPq/G7QQMflKmzo712FTKTG
0B5LQM8ill81z0yzJobMvAqN4YkjfzTOqWEqvCuVHP775j52TZqDURIp9cUNR/q01Ht3veutt8tW
o5LCT8xGSpszQOl70MYuQXzqYWjLeLJ0VMafL8v52yL4qsE80eSq+65onF2WguVg5NqUT2x6qPW7
TgXa//fhPhch+K7Ublff5yJm90finow+Shq0M3ysqirA33c4Zk50Ezxvv1nMxPaTEYgl2sJ7hef2
Ien9R92jipy1VALYZSzk2Tg3ihiLGXkaZzES8rQPx/zNIv/Z5XI4T1AhAiCPE6EIu07Tdhnm38l3
92UgexJjmD6+qzESdHnXZda1lSMEruZcowePIfXlVFFSlkHiAlEJxSBLoY9svVB6QvEHiSPApgl+
nY4I3FoHmanevzObf0pmhpcVkUBx4SmHleK40zwJyu17c056TELUS43wkNptMMzPOtg+U7fi6C9B
39z4/ofl5A8jofsif9Cn4YgCxzM1SaQbPeC0GviITvUskBi8jY5oDlqO8g2gN4RvomA4wyg/Qlan
vIpXetVnxoF09n6B7S+rqnopEwceEZg+coAwG2EJmgYYD8zFZvbD2n5d3BhAMdUKYtGwKcuhDPLF
sIBrQsHdWIPlPQksa3KDdXbZlwQEITufriXnQF4a0FZTj0Nq5dPwEiOJdG83k6UiaJN9L+okDghm
LbRGiN1wMdihkUfG8ix4TwRxoUfaOn/xsuZ61sZfdUZVNsLHdM/rMwS0c2AfNi2YIgqu5/uxgDZ3
TjweKGo9OBIGPWKEXmO2K3LXJeo7H2mcCnO37IBWRtXu8H/+l3DYggXMDw5RKAjH5M6g0RWhzTz5
Uc/0o6b7e1dHJ61t7zUKVu+MIeRBO635PLWJIlElOYA2Th+IyjibJ9qSzlWv4WvWKkYMZyc/WOoF
5qB6BEhcCRq5fhceAIOBIdFzCeWUzB2ZYmRt452VnjrjagZCUv1++ZxLrqkzKcKRmuvUAP4iVnFy
T/2MEdvuzvd2l2VIHhQEQjhUDs4R0l3CYg39mq39gOpQbc/7AsMGQZL4RuiOxnIY/aIADQMrorIB
Evecj/MtOs2QvDGY/WWo6MM0rovii2QnBaZrAxiQJ6zFGhnJYmahAbAMe/MDlYSg8m5jXbunPkOt
Yo4U6sssFSYKIE+86EyYzPlOkmlAWZs/aVojBlNKNVz7QPrapV3TfZ0yJ98jUrgbk9W9BeL1Te5p
LhghCoXB/l5k8bxgA0BxauC8okfr/Cti20vnKQYgxdw6bMSIcEX0MHEq65kaS37I6Dx8RxdfnV6h
hQs2l+UFqpQGZsxPrpv3zzMpgFM1aq713ZsSEgHPdqW42arii94tdborVg3Tc8PoDM99agDI0yuA
RzbU47JLVqd6MZ3R5jA2xrM+WtpH3DfusaS2/mLHcXcsx6WK8tRar9PMqlAIieM0SICLdk+Tflb1
Kf39ysTWIy5DtI6wxhFpDIoZ725zqsvQMzHuZbr3tf1zRBWhMHqgc5L9rOphlGScIRH4APwu4WV5
YfnzybEYdfFYocvO9x5IEtX0rXaf0+k7uO4ypGCcG0vJ3Cg73rgLUJgFRDvgMoWTx0pzsUEhUYYs
BbiqwVldijuntxS9ADJfBQJKIHlAN/5AObctVgIvL5vRCF1SH1Bup6z9lnvvjru/fJJkxxa9LqC0
drhDEVNWrOkJxWhPGVoe25lzeXL8IkoHKyjJ12S2FNebdO020oQ0yDqZU573kDauABA3zV3p3nez
YuXkQgCLj4Ee3o4ibJCZFnPi+qAdnCv2k83OfO+500uTj42iyiw3QFBnoDqH4iwmi873KEcHT8/4
47yJGVpOfwwLGmuuVj9IZhQGd6b7ZcJgaquCieZbL7odyyc4bOAxwgCnYBqeNbqxU2EVnfFlpU9z
+yXJgT0QFNqL3h8N1VNFkhTAIAC69IG4BGxf1NPP1aTg7qvQRAcbGV8wtj6TUC+iONuNReDm76QM
E0h1br32cNk2ZQHBVq4Q+edmWmvMg57eMB4ydz6yRTUWJjN//kTCYqJs9VcqtR/ZaJYAOuWT2e1w
6thx6SreNtw4q+IdIzPLrSjB9osmQdMbAuDQS8A8lThHzy4DvSo/caC3YoSbMcmXbu1TiIkxU9zO
93Px7ldNGC+/UqBnXt4gmctHKxEIe3z4fEtsU+fJ/qFmI04aJjX8Rz/3A99+6OMnCm5pR5XnN2X2
4MDZg+mIAMVM9PdGp01dT3jMgzbO0Qj89slcsXM7rXsY4leMgmvWDU2+L01YeUdSfAztbeq2KNwc
vOlKt371WhdU7VO5HmsnymoVBI/MmLbfJ9ir0w2ksBOEA4CMzvVgWva9+0CGH2OmCDx+t2SLHgA3
HsBr8FjFLSQ4HtJ7g5HaWIneTNHFdSgXFDOCLu2DsXjonCVKDRIUY70rG1y+5beWAA0oLLufNvlS
zK+1B8jROdSdhzlReHhpYLr9NMHMqdkSVHmxCF11BTAqLP4OmaE+j4j/nFd7J4+m4tiAfy2povq/
T2ARjFtCPNqlALUkPiG6DjkPJKLAFwysc6ROg9gKmYouT+Z+t0L4zb15xhdD69eYL0QAYHwdx8Ae
D261J+kzs49VfGeq+iNkgcBWnOB9u26xk2yBOMfOQ88JLHI7Y1bOVz2OZNaLl74OZgAkflHgPVeL
LprtGA28LSkmDBye+vUxBS6dZXwvVaAbEr+B6/J3GzGa25DSOxeFudi8yiyIyvInJ+kxzQk84uYu
AdQiCTEPdtlLSfbrTJqwXyw3k1KbIQ18KWvXYOA7RVuxFThmUFnfgLOLjheFY5T4+jORwp7lmEOu
7QkizZ7s9JFGrLnRVYYh2bAzIYK7WVmexz0PphJWBV35BfVGLGsApPWpU4RUpnTHcJ4wMotMH2os
5ztW1blVWgtfw/Ipm08sux1rghm9yE52Vv2c5VaYTr+G+lfmXMfr0SV9xCwnIPreAxR5dhqTfR+X
kUF3GKwK55ICaHOPiKIAM156x/z/fgmiWPLnc4WlgX+ktZnh//doUfDRu2T0B7f7wTRv5/66bF0S
WFHOtPBHlhCN9R5GdFYepcTdj8aOBu0tQzbUH4MiPenLrs/2Lbn2jZ3Z3I8AZ1rqsDMfffu9rNJD
q7qCZO538zXgjz7fKDCXxUzX8TU+lhl11QQEsKFd6MEwnQBMHsTsnfbzwbbv6ypi8ycKDhCPqTmH
4GWGsfdz8QCvJsPMQ9O4u5/9Z3NFh0jzZU4VF6D0fP0RI87yamus+UMGMfXwnvUsStpj3dWfOcQb
IYJDtC0tndHVhKXUvg3AxabZzlHhBMt8E2/L4mMVLgCohHNl0JmVBa9Kp86PMj6tJUgiT70LrNni
qmne5tfLxipbN4z1gu4POSN0Mgvbo4862nuTBedu2Wne0fae1k9cwXxy+P8ixK1pTQam9hYi+u6m
TL52zk6rFadbrgUIyzHeilyTmGoCfPw6Eo3h+liPi/Wm59e9aphMKgKFE0dHlhCDpsK+pJNp9KsL
Lab5CU3QS3GNouvlvZAVHgHD90eG4KQWG1wXoBmBffXv6zcLKfch1Ox/zOwbnR5KXIs2rRQy5Wrh
nYORKLwgxaxh147UatBHFdr9KUk+MiSPyPfLasluClSb/hUh3LaxoXsVMvEAaY13TDsiCLejvL5d
/Z05KN7fKm2ETfKXpEwtClE+GNcT48iyb+iOvqwO/x9CpI1N+qOOsEkFXdhg6JDRZUuQlYHlvi5e
FfjGFVHVh/jKXBIlHE7D7frYaCGKNT8N7Us5fLQzHoqHywrJXvPIlxkmb49GkCw+2tacgQkF3E/h
gugOLZOgbDGCmE5XbueEsdnjJdfeuh45LHZ8k7rJQ9opBk5lTm/7BYKJtGiCBRYDvoB4p2n5x5me
TYIK9Rdg8DTePtNVGnNHLSwsBstsE5hkmOYGeOn5pTT5azozw0aesAeNShqU2Yvb7Mr4y2ytwey/
EWSQR7wd//v9gfEDNM1jBB8MP+JcbdGPXQwU0d9uyvOiajxM8+7yZkpWEnM1nEcKjFY+MBTONWsr
t527TMPboMvC0ds7+iElAYpvgZ1FCLRyVcpLYqNbgb992ubt45jgl2jnGFtn5UGZt2glPq30OieK
UpTkaJ/JEe7eSccsulX5SJaAeN1zkcCeg+ETF/yZEOGp6rbUrmuEpWGKWSg/Don/xlSQzBL/AfQA
pCF5dwksgf++WbDC0daKFE4Zoip6PTQU7FX51ciyXcPHN6dcsW4S73smTnBXAMQBP4cOmyvNX0WX
BZlpBKW2A+e5h7VUDYWqpAnm19sUkUANaaYT9fl3NGIGVn+ci8g2Hwr6cdnW/zYJC7U7OB6ElniE
OIJquh47NXVBSeEOHbIXIDGcgrrZXxbyt31DCMrgIKBGSRzQD+fbZa8VCqBzgvIritEWjTotw+v0
0dVOl+X8fXAhh6CLDLVehEvieypfk0ZvM8gxjI8CwLUgM+veTFD+TQBvclmY2oqI+W87PBcobFWp
s8YAHTAUi3d9fZz8L8P4FWRWSpo2SVJ8KwlA4edLiHaRltUjJNn9aJ0ccAceUXjK9u4YJzcGyfN9
5oMRo6365peVOsljanjpwaF+8Xx5jaUqg0uXs1cgqyEWauLe70mlZ+j47G4GdB2X5oPnfp3tqOsV
p066mxtJ3Ko2h7yyc72vXUgqWBv5iOI6B1RfMxo9jyl7m6wHa1SEPlI73UgU3IpnxRgEJ5AIHO6G
7VbTRU/rXdx+otCK3USNDeVNvOhweZ6rZs1pDU5dCNLdMHNC2xiCaQJAmx709CO2HvXsefZv0Rr/
mb37V6wlGBHYdfPEqbl+BuCHAPKl3Tv+rvZ3OlOkNqRu5Y+CYs+DkfRAHmggSbN2dnnD1ntjeb+s
jCTSP1tES7hoDE1rXZqm6Kbm0BTNrkJVaFwH0M1laI19mfJAW06TCipApZkQ9uiZq0+LAc0mc400
9BbO87d4VcHcqaTwpP3G9mO/ruyWG0hGrtL8iYLTvFBxg0qtHa4SOE0ecpOWYO1tXzXx6kNGZwf1
mgceuk6BD5Ai43V5p6QuYyNIuGMKvx5jgx/kGXl1S/uZdDc+2a190KmIoyQuwzGAtkJc00Bvq9h3
pcW09Fc3QXDIdnZ9N2XR6D5NzS1aF4omcqv/buUg8EEXrY2qAYoGwgrmKUkmr8iQMMmvXeO+tN+r
/x7poCSzESGsXQbYzZwtSPwX9f1o3vfTS9eE63Jn0v9+laH2A4eEWxqla3G+s6OofbgTOk28+L7U
n/Iu9LzQIqC6X46XzUF2cM9ECcuG3jPPbR0sm1d+jNq7AyLssGmXYKA3Rvdq5DdJTBWvBomtn4kU
lrHULAtYvdAOWWpmvK/6ofeva1UJmf+X8ycRr5/9WUPBrU9LMayLB8V849cyfQf3Xew/duljmR1j
U2F7Uo2AfsbTNbw0I/ohyoYUvH8oHyP/OKEfIxtAZHhNqGK3JJ4IXAN/5AieqGCTSYoRcpL1zrSj
uH2eVG1X/F+Iy4ZFwxlCLQT9R4I91KOXNmaMnvTYRDem/kFU2TO5AGCbAboNOTrxQUc8vI3dFfO9
IAwDrbz5tNqNYtpfKgJJM17wRlej2GFYpIbNoDQ/p7+a9tHBOMzlUyPbb56V+78A4bZLR8Oc17pC
kql60OGpzeLOLR9TFR+wbLu3YgSz6vNuwr0NPdLhtNavbhfkscKiJNcBJ5n6VxPBotJkSNK5gCZe
86plX32QqYNus1iKoFTBEUp3BZTcnkc4+4fIyu0VFjMGHWV7O7u2xjYcqk6xLSoJgjIFQrem4c0q
IDgiyIK0Kro46YZsVOC/byKBfmxRGvDRAKalL5n1TBZg+TLFjkhloK+HT3GhliAmr5J4rbtiRvNV
M99pWuQ116T6uGy+spsZ5eN/RXDz3qhR9slQWC1EtMstaFWpH1nonGxvOg10yR1oWVUDRTJfbHpo
t0VJFLlxMSmLvjbQBRHUGdJl3zlDZIJ3uFwizbmGf+4AdntZP6lRb8QJ+o3g7wDIDMR5/TUzjpn7
6pJo6Y+tqp1Yvld/9BKcJZs8IBCtEETnb05+6JCdtRTPIKkuqPfzWSzegCJcY17nV5gWQZ2PtM+s
fcnSk5Wg6fUpzz8Rc5h/BIn8hB1ltKo6OH59OU7VM2L4sg0ndGE6iikE6aJtBAkJiMT00MKL7tbQ
Sd+0sgkwiAlKQIUJSD20jxIAYFgwfiJanI5u+RwADzBxEliobPVepFMM6SqiaanH2YgRLM0Y89xI
E4gx9QdNe++06LIlS8Mz9D5jizkAOkLb86Pa5E5ex7z/qFtBDKelV15eRCQzj0bKrnR2O9c1WtTM
ugtqf1AUBmRrSBAEcBBS/ifIHgHOTNYapjd7d01RBnZ+ZBp6X0+XdZTZA5qd+B2EDKEnYg6m40TW
wYM9NMbBjP+ZlrvFVeVBZSkbROf/ChEhBgG9TwG+ASG0DdGnFpneTex+tdyDb4cGmibqx9w/DCqS
RZl5bKWKpr4QdEZwqUN9lYGKs/3vc2kW2pBhFrB0YMqJuYvenNZ2bWEe46w5NLTcfDgQzG52YecW
DtBBqe5XCpuU7tcfmWLiAk0SQ+FxmV3zvXJPnfeV0v1lk5Cb/UaGsHAdm4DitUKG4ZzSwQhYb6PB
6r4c71dkLYc4arSdbu4uS5VdiwSvb2D/YRAD3cLnZ20mq4EaBITGI8hXArQL5xMQ+rQOFDOjd7CZ
aUbt0GY32hgjubhUxuHyB8h8PSdw4Kg+eEqI/eVlqXmElvgAC4FFSXYdDl3sl4FWvpq1IsyQHm5e
LUKqGelmne/yJgbQK0In36d4nfdZtOb1DqTXXQB+YkRNtmoYVGoyG2GCm1ybuoznDnU/vb1frGhk
L4WnMBnp2vmcehBNwxxS7FwfLUndsi4ZLKargc6hBa73Hc9MNLpiaC+1FdeL1FT+SBNJrzqnG9Fo
BoWWzHpKva9r/5746wMywVd67eHmxHSKperklXqTjVDzXMUy6TQzMaBihe5QHkJNn8hJYlAOc9GY
bkGsJmYKq6oFd3oKtaz8g6xasLKA2IFfv9iqUQr5dv2RJOiCEs6cDtwiqI5xnSFw/JBkD9OEGt/X
TxwqzLCj2GHjEhXfm2BzS8jozMgDoEXIHW8xXTJ5z+gin2IVSazMzH/3kKOcbnBQtvMNcgpvyUiF
DVoBClC0bNdRvA3N18sKyU4uEIAw0ojHLU+vnUtpdLsGwuaCd5T7PScfM3qBu/hucBSPaNkOYVIN
QwaYdQIuoOCC6UBZ0qdYt0S7pslJN29LdmU2D9RR1Mqld/NWkmALOpopaDryHTLaw9r7V/mI3jJS
E2ArtTQyJoxqNN3BxNjGPAy/Wvv9EwsKDdFpg6zEX6zOtPfWdfT5ggLY1tesKOl2IzxH8nFZjtQ8
NnL4K2njcj1NK1FT1rGi3lVuX1n5XhsUd7PML1l/RBChqFDMDniQM6gyT2+Lj6TufMyB1JuQjwX1
KXO51VV0qVJrRJuNjR4iB6U+wUxcbzGZEUOpCrUuawkd4yMF8r6ZKSJtqTkiseuhOROdDrYgp1oy
auY2jKRYjyjEttmzxnZDe2er8oZShfgjFfogqBJ9YEmToUlyE9ZYaien//D86adfAmCv7xQnTCVJ
sPu+jLMl7iGJmQ8AgrOqN8I5w5Jid9nufve8iTk90P7+q5IQ2OAljK7X2IBKnXezTk1AnD6c6vyl
HazHvqDXmd4CwvTZbF/rLL3HDFygZeuOeV8tvM+Wtt+tTha6XX6yJhWgkGoR+KW3ORS0tDvH6vBt
ALgd/F1r3ehp1GuPl5dAloBAOhhsfYjscBMI1pN0PjONCf0x3vytpB/TFK75Se++LG3Ifl0WJbul
gREHJHiEVrYnlj2sJTeYBxS8sJjvGuMOKAjBZQHSFdsIEFasIFq7FB0EdE4Z5eR6GaOyI/vpM9nH
rSLCbeaazVQ5FHLs7FtWrYFtPBjFj8u6SE/1Rheu62b3Mf2PVk0uY6FVkBfvc5uEhZFiPP7RU5Ww
peuGgUYLxBoeeLCFe5MlE16AC2T1LZAs3+ch0MFUoipJSi1tI0Vw8uDPYEh6wwOnODpOvhvjAJ1Y
VL/34r3lPV9ePqm73wjjv2+WT09KRgze6JbpNzEavwf0nu994zlNwqE/dpkilFKsoPiIrl0NjdHL
74vynTaHuUUr1nOigvWWXpOI13jj3m9knHOljLYBD1Sz4tGseYfVAAqxM97Eo3u6vHbSc7oRI7gE
O0MdIgasWJiCADsDD7f5dlmA9BELJPl/FRH8e0dIVVhAcwhX88OietD1R+a/Wtaj2b2l6FoCAZXX
qHy99ERthAq+fk4n0NoXEGq38O3ICyE+jIosDRAcR8T9BTKqfVo/UgcRqv91ztJQo2+NXj9PGJfu
8ga4z+zl8kJIzWbzSYLD0qie2G2CT5pyhmfZU9tiLuKx1w6Xxcg2FFNz6EHjAAgAlzi3m6odq6kZ
HeRCzCgDuFG1rooYRKbIRoItbKifFE5fZR4kTG+zHs3ug+G+A1Ptsh4qKcIOxjkWi3QufGL5zwyM
iKQIxvnb6H9cFiM7ZqiN2XywAwO+YmLZYc2Qzx2UqZDfQCnGtvYrWAguC+FrLkYeGyFiUtkzWz01
ewjpMLZTJU9+F/n5A7CghvxqaPKonVSwxTL/u5UoHGvdTHzMr0Oi0wG2OKQmToAZLPU1+1XUqpKW
Yg1dwSA8n07mwiBMa54LGs3TC1G4XENqDT5v70JBA72cgjWMo2b1C0VOyO6HZxcDmMd5Mfdut74D
wLMICuaxwzz0S5QB5OuL55TvrOmQ/st3fvYT8BLXdsX2ZF5HRUOYzM9wGgnQSXC6DFdYZ9+kVqrz
Jnhv0pDryAAKESNR9T13glHFbCpb5q0sYZl7dBJqFZj7wrZjAWr+4dr/tFRdUrKF3goRFhrXduIt
vNW+XtCWkBhRU063lQYo4U+VwJGNNlEIw+MaAAjnngqhiZcOyYyLwYhsgBWn9ffLx066ORsBXNdt
XJB7ie9WEJAYGAZE6zmhWRBPr421M2oVt6LM7wKjxAUBAmDeiIj0Rj1r0bPZ4gXLby372bH9ZWVk
u7/9/4IyXUotN4kJXi9rGiZkiFL3eZxVcyOyJdtK4b9vlqxGESauMAIYNvlpsg+xjrHQKSw9vIae
PqEPID0weIC7Cmn7c0klqxowM+OeWqw87IY9ofHedBV+Q7opf4T8jk226tjxZA46hMQYGvPcQzqp
ZjNl58VFzykxYcqYARDUqEGm1Mw5rinSHVcQxNVBPT/mn+kW2UjxhIRG7drIeJrQw0z2lfExA97l
8m5IoHXxyOEsdB7eh+gsF/Sg1IZ/WSDBQWWhtk54hzr0LpsPQMLy4lPbv+GEFuOhTUCZg/OKl9Dl
L5Av5L8f8Be2r6blPdqoeforDXsviJ2XZnifp9NlMdJj9EdPEQYl0TNwyA3Q0zDSwMPdUD75qtBF
eoh8jsTO4TzBwXJu2vFCBsCf4DFfm692/2RnJ70+NcMuV3UpyW55ALD/K0j0CWazJHmK1AkyTia7
Yexl0Y7W+N5XR0tVKZEepY0s4UXHmrwuFxeycpRiVgBNtJniLlVoI25NY87WsHhYNrNKg6FA+eLa
o9fdGFnFt9JR1PllwsC7CMYV5DqRFRLuuTXxrZJyzzAXzT4zzZC69omu/XEwfMA6zMHYt4pCsvSM
ccJVNIDwsSxxnJGMcZbFJeKkJgtjogcojxCSARbqLu5Othdk8T8I3IK8uy3Ma7eIRhVhhvQttv0C
vskbf6h5/WRkE74gaW7NOVqTyGb7trxJk5u+OyT5Y4y3yeUDJ5eJRAPPnoMuQMwEoQtlHDPQtIQV
BhKYhbLNfdbea/1V6gwAI8REe1MEmNxWiOUbKMbcvwFE0fzAoSKEm6z0vLqqHYj1a6L9aot1QA4Y
zAh01qpTPfBmUvTfHToMVoVunhNExyZbP3Rv1fFlKHROlH2mUQage0iHAYgGoy2Ck+2Qo6j9FVNc
GrDMlvi28z5aJdCj7KBuhIh33oy8t8V8DDt5AwV3qo4qlmJtZf6NF0QAz49ZJ198YtoFQHaSMavw
NEuDJvlJgbZS+L/q9l45cCFz1xtRYq7FsBaPZVlShXNSRqBHuc7mNDJnpshBq8QIYTzN16boTYiJ
+8eBvJU9wWFUgejIbritLkL8btbrMlZxWoWWtvPSL453h6AqZ4rNkW7/n80R21XKZXUnTYcqeI0E
bkcCV9UsqdJDcCKxblR6bUCCXTywCvkvyLD8IP1MGdYH6h/wqbnHFEOSwtObru0BnKwl/Wvu+ve9
oYGVd77CVOthMMfjZY8hXbg/4sQApKiy3F5jWPVk08NszA8rboTLIqRmxtESOCEbkJQEM3OM2J6S
CiKG9ifBGGqR7ljy9bIMye64nNkQ1Afom8R75NzFU2dI7E5rK1AhLTGwT9qifUgbjfww8WqmAZtt
ppwd4pYr+FrPsDm/NrJ8HNnzXCbYf2MyWcDTsqo8yDU4VPs6RnWeuqj/hu1aBB5Nj0Z5T/pxDzIT
xRUjucvPxAsHS5/MHBTOPZbV2mvILwOTbYp8dO4S/U7XFFGK7D47k8Yvns0dOmCIqCgySCPkccR7
bB13wOcM3PSVElw2yFBcx+MnTvWZUOHM2QugdkcTK5y2d23CEICp4m9TtYlC1JoQr6m0Enpp2kNs
7wdvR9IksvQbO34vtF1Wa0H/i1TaPk93afaW5pT3ReLZG7poisuumPNTT77+j7Tz6pEbSbbwLyJA
b15Ztr1Rt9TSCyFpRvTe89ffL7X3rqrYRBGtuzO7s8AAispkZGRkxIlzxvLF7rzdZZ9e3nPTQA3m
t2bonKWB+be0hCMxBbf2OYVpoPtuTPu+sA9p9aJPW5wPhPCaWy+cVh4cgA5hbqc6OK/tyKPulYpQ
q/UGN9I+m/ld1OwvL2zhJv09nQ8emBqINR9YTyRZGzQL9oda1Q7W8FNN9qNfb4bsMKyJNC7EhTNT
Mw8qwTTZZo6pQNkmEjDQo5MdxjWWyYUgemZl5kQMqTcOYSbd2PFhUB9qOOIv79jiRyFh/78dE8s8
OX3IveVqEWIgUmHKfg27fRCuYI2XkBgACWl7gzhV3w9/BEEFJXPHwIEVyjsmaNBf26Xxj9jbhsqt
xmBQvE9CBNLktTrxkp+fWZ4Fb0lLIFXTxKhD+YSSa55u5egH1QQYocNiW/nu6nt40SQDalA+0hKm
GjPLkxUn8hKto7LatG5Sv+SM7rYwTDZuM7ZulLZMLJJKbD/8FYE+/zE6X6dsR2MswJPZ9Jibj7Ly
yxx+Xjbxe+B+dimd2pgX3euuMXpFxoZW9C9GW15H3uhGoOxr5rriRts22q8qeTOVT3LuluZtOgQ7
xabHa7tyzOihEVyFnbkfU6QBzFfVk9E7+xkyfwt4xe2M7HHojYeIsfHLv3vhnJ797PldGnaBYtT8
7I6noJrve+WzE26lbCWkLtyZ3NVgGGUSEcrqs4Pq64FX1COY3NGc9M+h46TffLwDijZdC244FWQQ
TWZWOZsRQE18eZHvwwT8+PDQkqXAEP+OPapPypTJ8RB0QPIpl2+yZGV176PEf/j3hQmDebTZ6tKu
CCsv4s+vabg4pb+J5HjvyG+XV7GAKMEMgCnqZdTbsXUejERb00AIDxKG8LmC6zPey9phQK3M90Hn
PhjTtuxcy7ltNuWLobvNZoNmbbGf1iLW0nLRqwU4jjYWFBQzn2mCQolGleWW+b95bN42o3QYW3UF
obaQIcBRjNY0lAxAkOjDnC93kuVWKmSiE2U6WMeCtKkex1ztYldOGiCFTTkhlJNrNcIqCSOAU6pU
2lYJw/xR4Vn9QKO+DhmrdGpzq/WeuuvrqhsQUG/TzJVQh8zdpoyDF89q65d+ytk8TY7to+pFa/eU
+DLnwYGlAHKDk4FajDWPemWbJqYeVbzEdZ/nS4ECauIk0KpLtu2Wano7VgmpXMKkWST9BXYF66TJ
MKoCMQUzdr6RkjI4aERw+PLkl2/eeOGh874Y6eGyey56xYmVmVcgctFFhpgwsevnON4qFUQXyutl
G+8TGABVTLHpJkKiArJ9vpK2BmpfaJ0A4xaPamvcBY52ML2JmyN3bclbuTeW4oYYL0XUGnFme94G
rEtN8pWWJVVgmp1KddXg++UFLVqgVMXlL7Qg3kUOL4dtNBA3k2XuHd2DQ2Jl8Gdxy04szDKYsaRT
WsRYGPKnDhLp/pMc3Thx7TprWsLvYzwfxxHkJnBjK/zP7ON4HYKSKkDcaLoHAimXRy/YZb1r2Kg6
7i7v2wIf4Zmxd1jwyvOrTMCyq3Kbqnf9eEjLnR3vFP9o6vtB2+b1Qxpuc+9oa2sCukuefrJQRzxt
TpJC5EeACoiFyuVtRSncOfprwm5LAePUxOzVVwSO5ykTJtpk2w5XsAYQ3ZECiJy9ZG/qNU3whVqx
2E4uFR7zfL35k3rI4ljPAOds/GJfN4/y9KZGR7t+GAOkH/61tatE/1ZIPS191N7k77WxUhFbOgdE
J25P4HskhmLLT7bUK00/ajXWm0JzwuyO26kr4WnRgiXgTSrEOIBZzy3IU1HEqimQR1rtKumdHK7x
ci0woBEq2EVIuQSH+vwAVKUkl0i5AC016CfdpOOz4hyl+M5vdrm59Z3YLWsQEvy9UupfOnknhueH
IbY6v+k6DINKd6SDov2ImntlfK2La+XjAMWzRc5l6qKRs1+IRRZ+vq/H78WkXktBuL18vtdWND9i
ZZaYo0BtB5ComdNDkt2Q+nrmD7k5gh9bsbZ0oE/3b3baWvAedSyLNdG0t77VzXXUf728oKUwzKiY
LOawLSB2s+BYFAaUug2TP7an0+uswn/DTpXcPkcwJRj8aQddzBrryNImUiITrO1g+mx75vKDFGih
IxAcafypaeAu30jya664o3Pdr5EiLWyhIrjaf49+MnA8Wx90iUoumdhqHApiqm6+FI057RMLesPL
O7kQGhX4BShtCz1BRpjPD7Ivo8zbw2ewCZG8VMbw3s8fQUzfS0pxXWj3gaztbYN08LLVBTpeEqc/
Zt+1BoaWFMEgfoSDc2S0ynUGa+uHn7VRPUqSeV0XL5Uf3HRBveUeh8hBdzYjehfRhKKU9apHwVFv
9Y2urDw8tYWvzA/DrZjxJ4OYI0EqP+pyK8N57ZzJBqn14+vAyGV1kzhh9JmH5PTVdhLnKtTa/hjp
Y7yt2qbv3UJtUHptJs8tpzj4klWF/Jh5auRt5b4xkqNXxy0syv3QXGeDNiAvOpra1lKD4p826vx+
q0rp8E8Cg/O/gQcbca0P4+D2oan+sLrKuMr6Mb4ZfbsdNtzV03PrVApOIcdfvboMrxhzqfcA1Or0
Vspa5y6Wu3yl6fr+bcsnYygNnASvJbTRzj0liRpFDwp6/Ep9zVNB0v4Z87vEW5uq+q0PMMvumRSn
vyaGnRiknmW+vHm7pgx0en9dlcmbIAi6O/a0/xW2Un2U9RayCjMuhh92prf32dDTwpC7uNh5rSdd
57T0H5M4p6jbQOr3WoV6/FgmUvujcKRpZUuWnAVeIAOkvOAFnjuL38o60iH0oa1RCg+SOak7s3Su
iqKqrjSNAtBo25475nr38QsefSzwqOJ+RJl39i14t1LI/90frZ+gKnQtc3f5gC597FMDsxje6H5j
Szj6BoITKia5VLheKG+ij9eSGPwlWRfEi/yfeSCXyq5sQ9GOss1y17bxfaa1bttVK1f6QroCQQNR
jteiIHCYvXSytCujPu4pQdv9NpQ4tMPm8oYt3Eg8CKEJZKJNR21qdjv0AYp4XcVC1HFTQSOOrHWr
QobZuZWirdha+Dh0oQ0TqI9QtZl3CTtZL5LOoxMd5G6XfauGhybfRWu6WQt7hhWKEmyaUOmZ+Vhs
OKFqj8JK9tW076K1nsXanz97SgVjN3WJ6A7bQ+bK0s4fspV9WrMw++qRHJlNqrKCTI2vzC465sXx
8ldf/hJ/9kgEiJNEuyyCpJxG1lBm/t7RIIQZvphUXz8+0IWAi03FTegZC66bcztGpxRBl2InVZ4m
Y3B9+3uj3TtRsLJjC3nHmR2xoyfrQVWqHoFwpQxMPo7dXd1/kdqvl7dsoUB/vpbZSYlNT62HDhuT
/xx5AMPTXWZFrt8fm+lOrZ7C7Ep2vo9/EdHOljZzNxMqUSm0hTvrKHvWNDapuHl32tqnWtvCudMF
+dg4Lcvz7E9G8VD5g6vF28t7uGZj5nZjPnmp2mCj8p8n+5j3G5DMayna4umhTsi0Io9YuHbOfaG1
1dDXazasdMCgG1sH0rHRFZU1S34d4RYIP1fJp9pDcBOEbpu8MHV6eZkL7Q1cReTcCMFT0JlzkuV1
CWQ6x+3bcq9ZT126B7qwH8qNlzquDPRPHm6Tj5PLGqhqiuybA0eVfZYRW2Y8jZVikZqmR0b54Fux
623V7S6vbSF1OLUyByxUTmpDwYUVo3rLiq0+3dld4cY1EWTvpW+XjS35i0Dei7ExQWM788mpUOLc
lkEVJdW2qpAfsqiVPv+FDUgYFG4mXbzaz92lJ8txSgd3CbNfmX/bQLSydosvLkPjwkO7kux8DtfN
+yrqwwF3EEiFQKD/qNSvEf4vub3zx8gcrTvYgRVNE0aa4sWjbR7+TcHLOLUw3ylSlDFKOb1SWbg0
Jc322lvjfF5KR0AVAGyGRV50ac6/RjpanOke+E2j3MrDtu2+dtZei6/G/vNffHadRzilICBlv9XA
Tm4MKG1TOGn57KZ8nLytX1156utlE0s3huASAXX5W/Z7fiLbvOnkZgJ5oyRfC+ma988273aj+exZ
e9s5xOovS97n1kqpd+FuxypKVeyiggz8bAuNoPVMurkEckQlVASzQ+9Y8hDL1zAp4nvPHjwYYiIc
3jX6avOToyRtUqtpDI7AbHe5VrqezTQbMzAD8C9lByIDRK0EaqpHWnuKf1ze3QV/P7M+S/O6OJYl
G4gGuNbBzex7pVxZ3+I+MmDDLAdtE3Pe30qsrm6omrM8AnYs/RqGZym4C9Yui4XggIE/ZmbraAKt
CSsHM5p/i9BiFxwNb/8XW3ViYpaFTapkl36cgmeEqrevwQD7L5ctrC1CfKyT0yRV8BxrYq8oQbi5
8yvoUC4rVlqBS9V+Bnd4cPHkokw8f7bCVBVLkIsBw0B7rQh52gWMDWhult3z4MYe7NvwHhf569C+
emuAr4WK05l14S8na0Q9t4skGYdLu+hQO9YnuStvBF2Wr5mAsZgHH1IcsT5c3tqFiHhmdnYHhknk
85hi0ZP2XHu3iXE3KF+16pu2NmH5/hvyDrTgUNHRBqe3Nssf0rqHHlC2IpqpcuDGbXmfmpKbyMFK
fHq/j6K5AKUeggW8Ad+9CZq2bLLRjOne1a7e3hXDp74cN712JaNhgbDvx3G2AmSCLdSDOQXzgvxQ
pGZSFFa8oYksKa9x8CzVXy9/pKW9OzExL70brZk5Xo6JAhhnpb9prbmtx+1lI+8j3m+wDJeVzTWM
7Me5A47QfPf9gCp1afU7M6q3/VoO8T7kYcFmpJC3M33Oeaks1SUzk0MUzK3OLaQrQ911GjRc3efL
C1kwgwK7KJswFiCc+3wheFnaOS3IgbR9NZwbbUAF/qVVVt6ES1bAvMNtRyOL+ob4Zifn1ZBGU4k9
HyuJx/BI6T0ncnvfT1J9pciedLy8pvfH1ObF8cea+DUn1mLLiCZJQ5Y9C8vY1YvvQ5a8qP5Xe1KP
Y/PrsrEFd4PFFSIFzhGs29osoEdREXhliTs7uQ+NwvcB1JRZfLpsZMHdbPGJGDIF1Qtd1PmKACM3
uSVYygZYPQyXVMZ64qa0/7lsZiEc/ObZtoXQNojEWdgZAydVSgEFs7x9PL0F8ABFIaNf21zZg/ul
ULQ2NEkTjp9+nrnYeDkVLzAlKnTls0w2mKTUCXy4ZLXCridX1r2RQRHZewQXydezAp7cbsAU/8ay
u3br9EHvlopNVs0bmbkDiepMvdF7qYdueqr7q76X9M+pV5OKhHJXHKNCi6dtpxFN5dRsgkPbJ2gN
dETW27rq21sqyNV9qYx+e1NYof5oTibnbRqnvdqMwY2ppvI3dcztmyG066sW9woZHksJzPqkKzQP
41iCYsh3zF+pnA/7SbfHH6E0Gk957aWfAjpZX4rYbm90Jx72BjaeChvUR5FlarBNB6e71hPTfOvK
AHaneAwUNzXCbNrWXSnd5SFY5klOan8zVnL3XTB61nsI0PKr1pwI21VvpY99VjXTDV3W3nt0AJU+
MOpid5seqsTGHbIgv7KMYPxctFWwt8IOJtBcgR+AgqZ5CEINrQDPhu5867cjA0CTGkgPiZrJb3E5
eU95U4f0TyyjvEo7KdrqaaXQXomy1qVuFWQ3WRHn13xGzd9pTjz+q5ZqnsKaFqcv0BUVvLMhDN9n
dR3+qpsyUfeSVWW8iS2rjXmX++2bH0XlD9Wail9dYEc/0GrQdpXf6ihrZIl2qwc11bfG9CT3sse/
f0JTEpMFUZ4FSgK8x/nBCrmnAqmEKllNp40O9YMqNYcpkg8hzMxel/4bSWt9q6WzTEVCyF078LHN
ayKG51t6lnLItHhvgj1qh4+D61jUiYVZTC+yxMobQZbqox4rJaPbZ1eXt21tDWJbTyJsMyqtPv4O
FLhXHd4P6tNlAwv5JQxFGpcFkld0KOahqAGpmmfNSG0jV6VvVmdZX7PA76tNaWdURx34L/ep5/gc
wtTsJrcJvFDdNrGa/lP5WsT3C+ubIuy7cnv5ly0tHa5R0jPY7ajUz+J94ntD7+vgIvr2VVI61wxW
+gwLdyUr/2NA/ICTvbWrJs7V37xGvfo5VmFxBIBhjMV1pq5YWlvKzPmN0E4jS6grVnQzAF8Uq7JR
S5ejxZOUdzcM3jQBztcSOiHhWUATCFRb1frsQHEYGCtfZNEIfUXSSWzR7j43oltJWPRIrG8k+6mr
90m7NbQVE0vfBBrW/5qYPQwdwKqmF9Gkq4dvsWFuoxYwdtbTwFwjt1xbzMy95LzNi15iMfV4VKrr
moR8DYSwkB7ZFHRIkIA9APCZ7VfYjWpH3BMghGwP6eA+PZifAniVde/jTK6wIZyYmu3bkMtpPEpU
KL0iPKJ3miX+3mi2jXwXBB9P+s5MzTZuUCy/iz0mW/PB2zZmuIVgNck/6zJE7pK5uRwElq4NSDTh
NEanBhz7zFjp511bO2xhX2zCOnSLAJm8IypUroFkcrTmFIvud2JuFhJqJdbHTMLcmHpu2G1H+ZfX
uV3y+fKqlnyPNJP6iqqr7xupkJy1RmKAGAnQPgCPYIPZUKY1aqYVK3PZ2DHzZTMcyWUjyKbs4NHU
n8014uSlDTtZyXzOLp2qqYx/q58Whnnotbii6q/cTTDi0Svyok+XN27N3MzNwxGF8zph4zTtZ2L9
zMhmC2aGgujLZTsLzQyI+8gZaNnTHga8fx7qKo5T5bVMyHfcu6mxcYznVv2kjBQ+wm2Q75txvW+4
5OsCsQHCHRE7iFDPbToBFOt+DpZCyzMxy6fd5G37qe2LdKdU9x0tHMlZwUQsRSgHEn6WKDsWPepz
k6SPvWb1UA1Ivd7uJO3RiFsPsoZMvirs8g1c91qnatHibyoAaMGEpvW5RbNt9LqMCbv5mFh02xQE
h+M+VL6psScFm1IvveSQDm26UkdbuILBTGmmZVMLgXJ49uLiE2ex2dNVyQLjKm/vLK88XPaZheP2
Hw5GE2AWDanZyqQEKXS9pfAtx3G6MyZoJc2qHoBiWP/+hSWewUwhOGIIdLaWqXBM6sBEqSinHqI+
tdahUMvdZSNLG8bguaCMYRrlXUVdmeygiiv6roY5ugMDWNqa8MiCKzinFmbOZ00owcjaSFZESz56
jOS9oh3T9DYf/yJPF8Be2qMgI+C0Ep/uJNOLsyEb7VFAKhXGR1tnUwQ/L+/WQmCi/UgnCsw66KI5
iDjuI6vQCo2BDeVa7a8zfTfav3Jj7RWvik97/ogX3VWgN5DGW/w1+/RGkrZjKFKKeszzfdlCTpt1
TjW5VmaY/tZyAvsulNPg3neCNt9WeVre932SfAonLbxOUjXNDx7T3ZFblq2+U00v+SQq5bdqNMDb
qyLOfhz8wSpv86JwDgpz4bVb933tuVHOCNbODMNRpYQQGp8SByKZDe0Q8yqq67LiBaRI2UpCuLhg
kNGwJVP+tuddZW+Mfa+iVcAjzpB3Y595G72upau+EQbLZtypaq8fjLHtD1VX2pvL3/X9oWanmV6B
45h26TtRUXRD+zAuaDBCXFLuGyv23+wR6EjmVR+XYMeUwHUC4wGKPo+MgxMpURbRaUzabnQtJQuv
gsK0XQZ31phC3nsrKBjGYOH9cjSVx/H5eaBQI+V9wrxtMBb1DeS84ZMTO/bPSsvH67Ef1ihgFu2R
AgMQAIwLXf65PVIdx6w7RkmL4qHUaCyhdNyNB72QVj7XoiELbBfqf6amzmk/fNUsrSzuaDoDdRxD
hedreI82z67Wy+fLnvE+PrKHf0zNJ4u8Qs/lqcHUaML4V2cPY1t8vWxiyfl0mFxoa9qa8y7Ol3rK
uSsw0Xf+NvW0xxhFviAeVy6uhRIASwGgTdcPFC2rOv88behQ00tGui39vp2ew+RGij776pXBrHeI
kGZ5M6GaHt0XCeDMl8trXNpG6AyE1jY3DSXXc9uyJFldGBu0ixFvTttsk4b7yxaWdtEWMHAyKqCL
78pArZF7JqF4ExafUX6b1KfV87RgQgR9G5ojQU047+6MfpxXU8UcZx8f5RQZg+kYklRdXsfCTpEV
0s7hK+ncMNr5TtlGXoaFrUAGMiqbNt4xTbJiYeH0gJineCDwBjJ/n1tIS4YIAy/INll25wX3YXln
Ob96deX9uLAOMe+FZADzgAxzzoIBkplZE2dxtumRe9TfzDUNnIWPQfBEcprLnhbIPI5mdduMTPRk
mwKe3T7eqtmD1q7oLy7cSiZQAz6FKE7hu+c7pSaeblLxyjalclDSl94+5NYX3bySjWfPQD+F6d7L
H39xUWA2hFwAkHdVvB1OMhglBrfu9xjsolvD+BxYX2PGy/5/NmaLGmPZb3MbG1P24LUPFLCj8NNl
E4vf/s8y5nIB1TDVAL0xoU/jXlGS48jMwMdNMCDBCeG/THaJnTzZKavXsxI6iWwjMcoamhYV+/gv
VnFqYhYv69AKqPZgIpkq12HuuVt5rLx/CZJxUxnAxxyyvHnIMo0OIq+yyjZmHrp69hK90Wal4rE1
6dsMPy5v2JIvk7tCGSYAYWiLnW8YLuckbdVkyGE9jB1iyoxVy3TYTNgID6NnHuQ1EbMlZ2aBCA8x
MQBh/SyStVGQO0XeEWfMkPVcp9H3do2WdymWndoQnnjiBpVWSTzSsCFlbvirq7/I/jYKVhxhYess
iqFCDZ3iFN39cyNBr3pDJfVcWsaNZEZuGnwymYoMHFcxb1CQKqeVuCM8a5b+A/AkE4CpiYb17+fB
yar6WkVuchz5Vs6nSbrRURMwN1oDBGNcox5b+EhMb/BidnSug3fSPLbeZeTjcrap2hFCcR6b+ks5
rPVo3lkR7AEmk7OCWZGrc3aUZJkZHXI0gIhNzETTtlAy1woPlz18zcgseJaF4jTegBHDA+4N25iW
/YX0miAoEHy0ODRgknmOKyukzcMAQ0GkUnrXtr1fbC4v451L/7aADTq4YhB8dnE2bVEwOEcDfCid
bVZubedZSZyNvBIPFnaLBIPBb0S7RZlf/PsTH/PyqiCNLnhilg2irMw1jV/8DydljOUj+kvBhK9O
+jdbi1TngVEJPass0J5QBtsaGWJ8/kocXVrKqRX1fClj0ntt5AkroClNWT4oYfugWWtopUUzGvtF
BUDnpTi7OLuBd6M5MZbXJcZtM2h3FlASNW0/7sZoJJOhCRyRmMebrWaSVLMyRMeC8rcF7KzUXPpJ
l53s3dXDh4GghpyGCpZC/nRuRM3LjEenCUTUMPa9E+6Y0jz0PsieJHoepH4bBGtcPO+i6MzkLAZE
dlFaQ0PvIg11Jqx3YfHd95ptzNydnuz16gDl1eVFij/xLIySF/DGFpVAMB7wQpwv0ppyszAa+ra2
XZOzW5DVFDtYHA7mZD93Xnq8bO49JlbYE20FBe5i6lAzbw88KJdbodPVU3Vsk11h0sQ/5NEmt17j
+LOiPAXBm+NfXza7tEoGI3U0hUghwA+er5IcuQ8BEFA6qa79gHaN6CDf1IPj5t0KkdNCaKIWRd+R
fgZzVc7ca7I4mcocU6YqX6Wad9smMXxG5a/WaZ4ur2rJlOiZyGC1uDLmj1U9y+ve6PAWw+xkt1aK
9s4Oxua2qEvJbfzxLyIVI5QO9ScaUKI6c76LvWrXiicIoSvV3NF+hdya4tmHIeB4CKhpgZQnZX33
gnQAc+A9lLng2Le2seVb7pRkT6GSMIea5fsxy94u7+OSd4CYFmsTt/v8mVRaVZdUQo7B7ox/k3E4
qGgyT35Vu5Ed72tzjU5szd4sV6qHGmRVgL0iDX/JQYNE6XA9UJCvpfLJrD6cvvze0D/Lmx3xMcut
MonZUDuDd1d6QbR3n4e7y3u4EPgtYMwk+zRRyJNniWyWjw5keKxhiNWrUntqOmMH/u7j9/6ZldnO
+WlbxZEo9w+Bupcr761tyjtt+umH1Uo7aGk91AMFeJBkhvLgua9r0xhFUzQSibvnpHcYLJPcYC34
LtwwFOeowvMfirrzq19nDrvy4CCCKUrZBvIXOfzi1ZGbefVTGSLwuhIvFs1ZODnAN3D7c/XCcQgA
G4hJ6Hoqrq34NtH+qfpyZ/5b0Cbv1ohgxLeY3yywHJAEkNiwi7OYC0d9K9cdGUfsOD+lBGbHLFyB
Ei8FQNIzjccTaRqEWOcfiUOEkntNrKVKdCW32bbtx2+8RJixMlbuySV/IH+yeKSJqvT8aRgqgPUy
i75JZB1BFoKLPtZqslJ2eE/AwlE9tTK7PEw9TDNHKLI1iZ7+I02Gee0NWvUI39X4qkiTxRy5WRzo
sSTUJq36JiqohrhZFTkPqtN3n8x0p/Zr9PXvW8CznzU7DE44Gl5gsngJNp+kPzDvYU4b3whQ2drm
pbbRg0O9dg8seSs9JK4aaL909XcmcZJ8KxDwWhO8hJuiaq5CU7uawvbWS4bjyFH0qvY61quPZ3yi
bfVfk7MkucvN0ct8TMLS4Ta66Q72z8bbgr/a0VjMwpXzuHRCBIaXIr0Ob8B8UqdNiilLBGOA4niP
GvzkQ/l6OSovHhCGoFErFW/XOWZE9Y3MGSthAVRyeN3JqRIdBk0pAzcqDO97E3TF3+wh5SZIQERn
bv4u78ax030BJmqy8NBa8lsmF9d5QcnBUu+aEVbBdE2jZnGVos4JOxcUmvNIE5TTYETMSGwsmgL6
JEOfmN3oucM0hrFSdVjMX/lYIqhh8B0UT7WiGMlU7m6vSRiQ7V2dO8/y91H8c7BcSbsvvU+Wutet
ldCwGH84BhwEXUA4Zy+egDb3FOuiq1pbLkIyj0D29h7SMpcdZik1oV74f2bmQJnaHn21FYdOrvyd
33yWaBaU+T4YJxSPV0Lq0mejfMv3omwEj8tsSb4hKWh9ikRvAFlUe/Y/TtlbG6kZAshp4sPllS0G
McbidB45tA14e5xfFr7T2TT6+Fpmq92H1XNuW8hT5/0hMfy9OiVfh8lAxOIhMtcmXhYXemJ5Fla8
Bn2b2sBnwiR96+UvU6w9FRRnNzS09pdXueQm1BJpeJA4Ux+bpWFW2WWeH2EqLo3YLQz9l9Ok1zTW
1uS3lmIXbVNCikUNXplzGYaNhk7gwPwkXfiveekErrbK67u4b9BF8IjiyuXbnX+xqB3SPmuwkVng
iZFHzyPw9LoKeePK+3DROXjrU+IhYomZ0HNTkOaMUz/RcTabxlau0aTpAcY0pSq7OsIGANa7qLZd
s1fje70xgmc1UNsbG2j7x+s0VBohzuNVzsjz/FAYYdHajsQPiavmlXyaITc12mbQya7E6cUlg64S
FTTRdJx3ByJDCRK7JGqSBl9rduS7MeLLXh1887r+n8lRPweptlHz7FHhOXTZTd9/WR6thGr2m0LR
OwIaQ+uNviDX2dB92/UmshT51ofxMsueLxt6H88wBHyNrqd4Tc4zRK3rjVZz6E949W1mfhtS302y
Iw9yOiMra3p/9M5NiTWf5CuQfRXaoGNKGdHYc3ZOTrK4dqGvGZllYp1h1KUiWjromvj1D0fq3PjD
ggGAjul9cM1QFWJybhZDmP2o5MGnlB8zhWMm3TG1kr0mrZWCFpYC/IgUgQktAta8cTgqJJWFQlU9
q63vdOUPlkdA9gt/5ZpZsTOnZEayN0eqdcLX0tENCmlfS8POM9Zgx4tm4H4StzN5yBwRLjndKNWl
ya6NXreR7dx2HTOH9av1Ph6sFLoszFxTQoJSYP6O88uKSJXA+h+ahZvaO9vaxNGdnYdbu/pmFsHe
ZkJo+vDYighKIDCovSiA4OyZ65lhHUReiFU7SV5givqsFqQ9soReGxNBBqNvqe/sLh/fhTghBtBM
wUkJ2dLcRzrNj5J2CnMGgeR9p/1Ixv4wkZGPKAhdtvS+8ooj/rE09xIvzP16GLDU2K/MuZCT7CTP
2E3DN0Ml19uVa735NYOzdCRpcg84FwaDunStnozxPuqZePsSWvault6sNfz44l7CgMa0nsCAzG+W
1tJbY6jjfKOAYhyDp0Edt7LndtZKivz+3cZO/tcOrYTzOFjlhVx4JguLFI3K9RfdmTZetJGMt9T5
YktrAjfvExGFJUExhFOyLm22j9YU9IFfEUZK80YdC1eDBvuyayycbAilBKEtXQCRVp0vaCgTCg1M
+G4Km3RglPtoFzcQuaDitEaQvrQYascmCGRxzuYvQjpqiZSoFu10v3AN43E1pfqdwJ9XZZDZE1PQ
RBBQhPNEp62A5FYep3gw6swtPOPGSo1mL43RQyBLD2mtG9ee2t8qknRt29WVpOavZTndFarvQwjP
KayDR3pIOmlzd50jiONJZGS+rHUrJ/I9kSrXNRhw0f8nT2FPzve9rzogTHGQMypk7gslPcqBYI6X
t0WHWtoAQjryNvLw05+MbaT4gndvpdy48OWhGmDemloZBbN526AuPDqQoyTwANd+Z7l+9QzN1eHD
7oURRmgRzgFAMz+XaZKWaTH6BALyMK+WDyYc/KtKegvpHm0PHsc87SxgM/Nkuo3KTNFizORDvMva
V2sUUNlmOE6lINdptyMyVEqBCKJRr+Wai/vIs1JYJ6eYTzySBpZaaGBbj2DIGprNUCg3SbAGCVg4
PQJw/l8zIgKeZmBZBSdTi5kwp7+TmPdNsCbDvhC1RUtQB1FJ7gr7ybkJu0RXKJUIbmb1rHv3XfYG
zU4zPNv1m64fW28ld1koNyCpdGJPBNuTJTVjY3tjGOWbqdzm1X08uiHFb2XbT9e69M3R3KZ/lbrj
xz2SIr7GMwSIFenMuVEmc/O0AMhHf0J+GLX8WvWHO8X6MJCLRhzNK4bBZJxfnZdtYJwEbZkg6mgk
465qxquyqrdgfVfuoyWv0JAYBWsFyO5dHbqP7KAkIcIrGFnR6n9J/j++XToRQlUBCNGKm+XLasSA
QGfWeLf8ohjXGhIDycoalg4QGDsx+gVGCO87/yIeA9o5nVPcDmGQrDIF54i7ejksOTdNe6CCoE+5
7mZXqW/auUNBhJ0yb1pGT+A0UfqnONhm3r9Vv03zlUR2IVMAICJm2SCDoGguVn3i3ElXVYynM/Ss
QdFptYOr9k9N/hjaoZtEoVuuqWgt7CIDiKIrK4NZI4M+tyeNnVHytMk3cSamd+2fnc/toqlr6MEF
jxONS2Aj4ianWHduJ9OUwgtCWeSSlXQ99Sqsy52xxty5ZIUuLEVI9o87crZ7dlyye8mYIzdyM6Av
vTayueANDATzxoA9F/z4vF6mthbkawF/vlTtCplaakw79EWpb6HxV/3DuAZTW7QnupQkqBA7zDtu
AFSMvpHZNSsfrltnOFCKd03nl2b9IGmBrM860Dj+6DgyIc5E5w9iNkfmgp9tYt9lZR+T43AzNUfL
71EdXyN4+v1nzFIuQT2sCCIpqrfzLEJvtSCH+Tbf+FQf4IlIwqtQvmtIiZHK7F7V0bWnRyR+/PB7
0h666SFYC+hLrnL6C9Rzh4yNoRvKTM83qjdJ12h/qQ96afz8cBg8W+YsRlVarLCRLDOK5Z3EPxFD
urLgH7tsZuEZ87sHBzof1AoDWedrGR15hHtbHC7yiKawN8qAzEj4UDIEdNnSUrgQ3b7/tfQ7ozoJ
T0Y1hWGQKvkm0aZjqkNP4kS7qTefL5tZWhCza/SdaJn8D2lX1ls3zix/kQBt1PIq6aze99gvQuxk
tO+itl9/i/lwYx2aOMR4MDOYhwCp01Sz2WxWV6PQya1bnmlNSlEA8yMUn203ep/a5EpFygvxJFk6
IcDCSylUVpj8PPyeWzyQG4vciIClp/UFpdHtMls7uy0wncPZZlm/V41bDfzavNGhbH6taw+W1V5G
HfEa473NMonpovRm/Xv4Je4b3Ls7it+zkPClGrSN2WpHUpfHNItvO5Q2chAhbSSseG6KoSkicVnB
AQSJQQwxgtwKKF58yBkHfc7GHuzEsnO9QjtMmo8Bg7me+IWCtO71/IcW+JODeM0YcGAIoaX21HMX
K2rnArJlmD+GSc9kN+c/l0ESz2QY3E4nYZXlbhjXfpuU3hLuyjkKGmkTodCNVpZwLhs19aRqHSwx
s53TvypoLMqDON2cXy8ZCotqq/0X1y46ZClssTAMLgJb4YB7n+48nkcRr5jFhDUwIxl6/Kcojrak
Ntyw9nPMZtfQUJ8neH3angcRm/IXhB8bEE90VJeWfXrlqjRvCnufzv5EJXQIoTujcIDOJbTofZnI
1ZR2mE42FkzpDKQd/aE2mksK0W207ev+qIU7fZRVe0TLxyov6DFBrgMm9uny5amdQRMWTdqOk6L0
6V6qRblze+3p/AIKTjCosqAEiJAPIJ422GRNqs11A1+w9CtMG95V4ft5BHZz405p6OixEWMQqmai
UKeGxGNH9dZAcmg7SQFpNQgFZPFYbKp8edC0pL6H2EMhiX9fMaHXi75faOJjHJ7BV9qXQiG9ayLF
6pNgcF9NA7MAjqP5RlX/3xoHIChFsyYdBDw+7iehZtCuQppT0x+T9Rq2h4g+t/pxkXVufv1OJ0B8
QO8qKFXlI85Mrf1hZwjZsmnybDuefiZMALfwXoy7HARi+QpZZw5L1fcWsozpYulvrXKnxC9ttG/G
i1q/iDoJm1P0hdZwbGOvYlAVlSltKeDyevZn9QCJ5V2YvCnTvk9l7B8hFlr/QEMElwmPVadYw4KR
8thpOAzV595J9yZZ7iqj3Sgt9fC0JMkFvm5c1tHOmHoQkcP/OX8nSp9GFTspxrHwbHs7Ok9hvTnv
dl/DHsOADi3UDTCrjVcaqNLBmasR05hp9ZvM9016Gc/ggUguxyKfA0Ubja5IDPEqwq2bpmGuo2Ez
FO3OChOURO7Om/E1rmIeOIIqrgd/IgO3VFRt6rJu0tqvysCqMZXzIzJvjPRQYEprJmNrirxgDcZ+
zMrjiqaKKYW6kO8sppdkB2LfEVJ7tnroZDcukQuATglSGwh6oHhxRx/UbceSxFi4BqM48nbH5sGR
WKY4IERh0yVwJjE5QW714rYiqBvnNWZS3c0u1M7ce8WWibOKPA1H+F8QbtWcZlQQaQGyYHNWhy75
WLSjqslmvgk/Dh4ZkC+iFoM5vacfp6zrzs4SwDgZuSjQsbvH1RQqptH0ZlPrSo/CQrKFhIgYA413
UjylgHx9ihiTuCRqiPM1LH6xI7az/UY5KGMd9NXuvJsL1/AvFDgBp1CDWfZdWlVwh3kP6btmrD2X
IK2TwAj9YQXDbVcrJA2lI2DCfGMNrzS+r5Pn85YIF83CNBOUFzEnleegYb6E2YJrU/u6fjek254c
VTcEe8S3ZBQ+oTEIPio4z4gOfBEmRnP9aBQwZuySbT0bfgqKz4Tx5OcNEn6aFQz781VQyIvRsTDc
svYzWqA25k/JZtYsr6++EUpZu8v/m8MWdoWDHtFch+Y+rg8YRGxQ57lcou98/hUEt1NRG4swKwcQ
Q3RPkpvEvVkmSV1R/Pk/reD2TGe6tCHMkSFitY2jC5rtGuhWxCbGzkiv1Mxd+YRktWR8ag89jrFr
TIDRMkZj6siaBpadQt4s6gS9XWyGxQwai6aQqBn22eL+t/XkswbLRlcXtMH+hFeqPw7mLuxkBU2J
l/MjdfQcugRODYy8dQM7vlF717Nl/BmJj/Nc1caqMDlbB4gWBW6/GZwt0Y+2rKgj9A10IIH4hCoI
JvGeerihznGsTUAZ6w+MAGnmzZDf5WHk25ksnxOuGvjEUPlAnxrSulOo2LQ76DjXCHTqo9Fs8uK3
LYulwsxkBcFSo9V+TaO8N5wQ1ljls1O+T9rPzPUH58EZdQ+MmvNBSLx0n/ZwQcgelLwaTdzBWgUS
SAkN4mlCS6w3kveKPJ/HkhnGRYkuiga1ge6OH7dkj7ebYXoh4H5oxqteXw36N3JhdCr8/VJcwMBT
edZGJtD00nzP7Tnx8GS5xTSVw3mrBPUuZJKfQHzTP/jJNR7fsYR9tGnDR1IGNt4Pl3Q/0aCy9lWC
6B7vQ1XGHmYGfAlSK1zuzF20CWrG6GT1wzZ7Htz04E6PJGSYaE1zU19DNbppv5M2r0C5WlQVLl0c
ZQClY7st9Lu6GTHYdad3ryPmNBfjx/nFlWw3/hkO9OgmU9l2Kyn4w2gKbfv6PldsiVWypeS2HLR6
yTIUgFGrD5L6dX+0oRM3u/t49GfX62SZrcws9uerLR7ldaxMBvDCGYTU66p61JuH8ysnukCtvZLb
2EOT143LIJbxYZrfjVlyHgu4B6duzwXdyQkjKx0A4Ez98zIr95qberUW30FqB/NQyEVS3tQ5WgQK
S7bjWNJ6zvO5QNI6eqOmCaAts3o2CnqZ5tGFbc/H3EyOrav6S11Cl9rakEmVxEtxDEP+iREp6Lj6
EwxWX65Enys1egTnVDH9XP1Q03gXF8tWw7yZok2v0HorqVYIfQVHGwivuM59obgb6BCY8pTtOIIJ
Ac24KTUTui8y9q7wIFjBcBsbkyxbN52xpn0ybAvH8dsxuRkghVwYv2NX1lIuXEY0g6I0C8oFniJP
N4DV9saAJknkBT0T0sx8l+566Lmpi6dXL9ngnd8MYuM+4bhT24SOfwd1d+y36lkBGcZ56apg6baG
7F4ss4sLJKj9hdHUAYhmD2qJTqpjP1305o2iHk3z938zigsi6BdTqoK9tM/0p23uSkjYTZdacuWm
wXkgmVFcKGHEVGpWAOoh0+Vcp+GTG0Iv674qLyf9O2EF7zeMBItEipjsx6w2mKuGZpGhSd+PE+dQ
xS+qQfy0mH3LjiF1hAeW6UON8ofQlT3pMiv4oMLq0Og5hF4oxFNOgYnVEbqMAE4S9TAp7gXC513a
WldDHMs2m+i8WWNxRkJGsKzUElFk0rNdHAVjdUeXPSo2G1fxotiE4JrzjS2whmQ/abWuZhHVTZ7A
vC7/p3AuFPrP1GNsSgiNXpnItchf2MUZgpTgAOFd7BSqpUM/5VDz8Jdsa4fosH3Tnctwrra6HjiR
TLVbeBCt4bhYUlS2UdMOcA1ySts85LHuQcHbifBY5l461aYuflPLkmwKobusjORDSpz3dm2wT6hc
OdNuqFA2BKPBksmJicL/2jouohgVmtN61Kj8anzLVF+Nb7NZkimzv+KL56P2jrGKeCyDrNjp98LT
CI2sBidM5VTXQx3eI+OSHNkyCC6ElJjZ61R9iwSrDi+x+zdNJ7sECheKdYRgBgTrWOccHAWjJsGk
JhCP0CSlxa+dOnmpTEJOuHH/gnzhQaPIhdEdE0KhPc9vS/+YuPEhQTF3eu+UhzTR7hwIv52PvsKl
A0sMT5lMrZkn95YgEjgYq40y0fzWuremrLdT6Mirv5/7NJNazoPCUuzEsvaOm9zEGd7Jo0rZhLOs
riHGAv8Xhz6becB9IyseEmghwxa8d+aerXe380j3rZnsmlj2PCb2h79YJlf5pPaU6xkBllrjXla/
/K91RxJVJQbxfCoVyaed5AAhObodc89Boz99SmLJDhVGVIJSOMYD2ehU5UJcqXT97BiAmRmXN8pj
Py4wKo1Mib+4k1dn+X7Ere+84wmSJigYoVcIqqbgWH7hsJQkjcFpr9AbsoFWvDlArsNrq0Bxn88D
iW7QTF0M3WNQ3EL7LReAMqh/WIXlgrBF6Maci52SL9sQAzXzdtn35m88SF8TlKjS2bpMieyFXWQn
qDogK7KuVfz/NPxZizqWYwq+ikkbGhgYV7PRxsz1aFb1GC2jl4EaQybqvM2CXQ0SOhimeP1GBwLP
UdNLWs6hhuenPKQ5ZFzfxxntlucxBMoDOpirrO77R3OXL2QPC+msguItyJrN22IAJQho/YWDqUdH
ZcZ8KWVSblFvsi80ZAG+vqQ/0bwL8pA1ZF4SQd45/feiPewngfaKznW0CvJPvfWsq8VkwO6BfJDm
IYuyAPrDWPXZCy1XEjoFIeAEjAttFA+tam0BDJLPoM0oZPZ1SEx5Sjy/n19qwbkAJLxV4oaGSxS/
V8oGRRe3Q3bVzgNm0sXR4OVJogTarByaOSHbNnc1DyIxv/upejyPLYhBJ9jM1VaZHebuUWgf4f1K
WSwfPTO2HtS9sTFl8xZE+2RtI7dL5xQlwq7GA0w0d9c28p2m3Bl1i2kpEIat9ueNEi0oxhKgnwVC
auBScGBxv7R6PsEo2mGqbmPoEMtSrekZs3wIqqDlrySHUHDVDumT2tJCcucWLSnYZw5kI9F8BDVC
bkkniLjSSQF9b6lbL13a/pb0XRMkpOz8ZZmoBE+0tGgNIkzSwWBawad46H4bIjODtQ3aGQf67HZH
Gu616CrpJVtClC2jZ+QvFN8Tt1SFSRITMcGcSOhpZPDnKv5BesvP9PAlo+0BNMWPudYPs/qN2/EJ
NncxKDuCCjCKX7jQpbcDBnVHRLtRqtbPhtyrF9v2BqLcnnck0adk6p9QkdBQROEvI07aOPXIXqop
/rVUXwmftCQL5kgSAQRHNBjOnzj66SfEA2g3pAZwnHAMrsqgKtG81Nwq2dbRN+dNEkIZBqOWQv4M
JORTKFuhGTUIgk0FFcMoKXZQ02owDKfV9sS8cGR9CkI4Jo+BNUSI43lGIakL8ud1hapRsm8WS4Nk
DIgyc1HN127hakGehFd1jrl55+1ku4y7l0C2CsUhKGdDU4InGRiNjl7KGVlPXdwweR7o6aqyqRZC
41YY7M9XwTPNSiNUR2BMqf3eD9lFmCQ+Eu4HZEYHO249Q7GD82aJIG3I0bJZVpjozhPEhmJsnIVR
IEftUVF8N3q1l0M3PhZ435HexUVxdA3GHQ4V1UPMEAfzxAapJR5+mSlkXEGKVI2fuRJ74XiRkH9N
V8UYS1zC8FCPiht6GU6XtI6TQU0ZpKIt20nrj0ufbOlobc8vo6CVEDg6a/lQsZDQDT3FWWgzdw07
3fURkzKNhyjBKxlUTcCxDvToA28wuPgrTkAKWZeGaFGh6Mo4d9gOhNfMS9UU/PIae13FYxkGVm+K
5Em1n6l1jOz70kjASvjGGf9HTgU9IUyKnTsg0AAXpZ2CNdVi/YGic5EW+iZG+0mL+ZWSdRVU17HV
cYH+Hxb/+O1MMVgjGdbVzH7F0OItwrD0QaR6aqNkk5TVQe+nxlNr98ZRo+fz4KKDkKkegl0Gbc4v
z6t45Rk6quJ0cvMBkfTexbkPnpHnKpFf1hJihAyM2xvLgv6dVAPYYHy40U7v8yBPX5pmM2Hu+Xm7
2F/Fh7K1XVxC0S4dOnQZnW3QnvX8JzQ5vvH3460TJEoU1NFwcLoXIrWPnNrF39+5xYMWD+96oQTf
gXDBwMA8AygqchC12hpuhVclCIoGOeQTVcwqO48giveMDskG2djoZeY3dNgPY4pal2+rvU9Kb+6g
AyxrmxFF3zUId05DFdJwWlbmNdynxj4UeaAvDvrFDL+YboqP8xYJP/vKIuP0s0ADaW5ICTB9UjwN
2iGmJvnwwjWz0WEMeRvQnHmqNgrJia23qN7MEbhDaJ5O/Ch/0tLuWzhoh8SuhDgf/20wqQO7hTF8
HCcedyry4E0GOnWgaZ2s7iD8Qi7kaxHpkLXxybCiplneEcQfV203vXVMk4D0v0mdeWr5aIT3//4T
MfEEULVBCfjSqe0uEPwtbdxq6vmlRwVHkZUXRF/oEwDNTac+MDeLU+QOAKzxpw0jGvsYy2K2DIPb
OTHeQbsyBcZsbd30ziDXyHTPr5Moj16bwe2bWqUqquyAGIfLOIVi2aGmgdlJ4qTMEG7DEGiy69QA
Smt026LJtpjN7BV9K/FmUeSHEANyaFA+cc1kP2OV9dmK7vYjCwJs6JHjxe5TBmJkZn2U7j/nl01o
0AqJLesKKXXpjNwWSDW02S3o6hbWLu8kGZew0LO2h9m7QmnQ8jTXI5ZtSJY74ije2ODcjLXAMrOn
QeuD2O3x4Wa8bVmBufSDV1bJNs/T67aZZD9GlD+sfwx3UMwm6fQ5hcmT4z6P6H9LlmqbQ97IruLj
ZJoeQsgODbRBXHyDOsUENv7/uzrcXotx1aMmo5tFydU0vTfQwRo3EJWYMflae/hPX5ZvrC7j0OnR
aozSrx0fyggyliXYU1QmhSJxIIfbd5ZWzktlYzXRy9rqhWfSyMP04vO2iELuet24TKgcrMZKGN+R
zLea7uvDXd/d69ll3B5KGR1VhsXtvXxotGXq2DeaxsuSWl6bYuz60G2GNL5NBxez/gaJecKiB1M3
giwa7rCI8qf7o236am4YpQ7tOuEhn41ii3X8YRfRIcWEZNyGUhPtiuNz5bpHtZnr7b9eX1z3cN9D
UoOHbf4KPThhbFSgLvlRFSOcfYyVg+3ok3FnDsdUdhqIzAWcaeEdG9VllNVPzc2bMXUtjBb2nVi5
NjVk8qRHKSnxe0wLySAEN8fWZlY7T53z/XlLBe56As3Fu9xs+67NYWmhXaX1Jm+ey1ACIQjegAAB
0/gzb42vapdWHSYTI3OkzV1KA8XcpO42HC56Q8JFENqCkV1opEAREGNgT5dxmDONJDaWcbD2+nyM
q+d0fDy/XEJbVhDcxssVK8rCBBBlsknpVQNRPgiZLdPelen9soXnbiDo4vo0hvOJpR3dKavxYSAx
WiTHuX6bIvDo38/bI0h4Ud/HYxGb4gIWBbfR7Kxs48WGx7kEI/DwgtPLpmqKPsonwpcX2ExP3Emj
QFCV22G6dLpDEQb/3ghIl0BUApuIyTCcfnfop+jDwl7biNGGKMmirRP5byFJdUQfZIXCF2Ltmhpq
PSJzp+aP3vQL/aJMX/pld94WQbTFyM6/tvDlTzMsqBInsCV1IZIIsf3pIk+3SvriGtflcnceTPRt
WNM76stM/JVv0XAous6hYAHuztzqqDZZnTcudbyx0QUnWT2RoyGW47EfSODicRmvQnHVQVhnTztj
0C39xazKHqtFS4cHHdyobej/wadP3YA48VDoEOv0Y4hhYwwzRvpWOx3FpLRy78z43TGKw/n1E0UD
SJIxFju6biGheYrYI/UdMaMMzwATNAaHxtOVe5JHHpkVLyGSxmIZGJdYNAbIDLnGcuByg0HM/jwd
uyXdzhpksSXHH1spPvas7eICKSN/OBnrdxqmaxVybhjz5IXppiiCLuzBBr9VkISfX0qRK64hucDa
jtkwDz0yYjCtjlnp/ujRY2yYseyNVeQk8BHUxaGGDzoo5yTDgstJpGAXTyAy6tlzYz+7oGfaBy3Z
h7EktRav418wXsi56ou5snWA1VG8H/MSnZd0j9lPh8QsPcVefuvWRD1HUWW9IqJYtbKS79SO1XS0
Usb6rojj0eZpinRvSa4gSyz5bJpkPXXOK2mIFtyBmTjq9c9YM1tP7YhfZfOlXU+bQjWCVI1vJudV
tcKgcp4Utd6lne711nij14/RZOKVB1PXMHLpGw7F5CQhoIXKxBcajqHkRm1jb05WtO86BOyk/6dZ
Wkm8Fu5KlD7/COmyAVKnIUDrwIo1FIRQS33swofeuGnL3fIrml++YY4OYTuNyUZ+6a8d3WZQmgXx
M0PmO+NC6NroQ5Q9iwutQRaASc5MnJB/CsAw+yJuTKCoVnaH3+JnmLIUQtulyKtjr8kOBRGRBCS2
TzzOe5ZqWRDKkE7hWqt7rfprid+qCSPLqbnFQ8zVos2Pofpkd61v5TL1bOEmWYFzUS6blCHPogEB
Vc0vHPJQqOFDFi9bGyv7jY+3QuKCW21oC4YHYVmrbA+6xpy+UVlHhNAYl/VZQpnBQIv6qR/W0ziY
XQljkvhXawROuU06dOXLhH+EYfoThk9P6iwpSJsBRu3QMlNX/sTaSb6zdVcgnFe4vTvoScuS7PGh
Gfd5d59Gh298kRUE9+2VKo8wShh2aAQGYJ6RHoOxLAmOosWCZjLudIjFGBfOfZOoyGhoVACpmkvM
W2iby1g2dUF4dcTDDwIQU/GDxN7pd09qNc/sSUXS43zQ+TGKbQ9zGNBmeU0RJ6bU09MHp/jG8wgU
2j9RWRxZ1a9wcZldzH3BwYbBAb3qW6BBn/9AAn+GQbj6gweKkYw8n6TBQzr2JuKqOelPmYHbSWJE
73QiYHf0spqNIOyB02VqqMpryL35PG6crcXqO+xPRfuFZubAmrODUs6BQzrPSD/OWybwihMwzrvt
KdL0eARYkR/p1CL38MZR8lImXL2VQZx7Y6bJYmgDrtwLODGL/qTn9xkaUmPl13lbBAnOiS1cYBs7
Re1q/Itx9NMT+n23dj/vC7cJWse9mqnxBAXzjZXK3E+2hOzPV+5nLbo7jAX7XnhutEBtKCpIZEpC
BPvtXBJ8Yhu3sxyHRlBihW0RtAwKB7ObexmNSGYHt40oSnhTHsGOdDIuQMJHG4ELQ2STugU52okl
7M9XyxVj/EyFiYbwBntn9ZdOv51ane0nj/SFX0l8QrxuUC2EhCWuRfxJ1BdaQdwO0bueq8DoLppE
NpRIlDbAoL8Q/ClEutZhNGtULWKPjp6rXU7Eh2aLDTHlKfOo5uN50JLBiqPEJyq3cWN3UHqtAmre
EK8z7oritZ4uh3jyokmyfyVraHP715iSrGtYJcuCuPw47xxFdpCLd+6nMewXrHyiUoaq7lyGgLud
M3pTtBnTXZEx8X8IOe/Gcn8+VMhWj9uzCZ7SpqUAIER00Xu3LLfJmPk0CUbj7TySeFd9msZt3LF0
i7ZQgQQZ55mi4qR5pSYheIvO3RMX5LZuY5ZdTxOWCM3gcQZW8tKWbz06/Qb1rUyDWfcGmeqSzCm4
bYxWKPCTTdhlaM80fJOW0WTrxqUrWjNAqXzC39+78U9lHvdQEXvpa7I9/3lkS8c/+vQYjjAszLnr
yETjzxYqS10EfUfIm8ZXVhmU+pHIJLGEByJEVCFyS0AP/VrnxOEf6giBzhgFSaEeDJRobOXDBjX/
vHnCr/QX6Uu9s9UStaAUSHOL7qK28uruO/69QuCunJVtU6qycN5CDdYePjA5KZKpEgmPjBUGH+uc
pktbg32j4rXBbO/oGs/UU96jVR6cU8mSCUMDEyW3wYuG2jwXGjRltBs0ymIv6XeGlnuaE0zdJU1u
amV3/uMIXXyFxIUG1U0pzUy2a7t7lQRE3bi1LDKIHeDTGi4yGJGeVMsIa0YFOcOwUYx+U+obre69
RvOrdsS0EEhHg/v2nBWv1eCPVLLDZL+ACxSQ6EN62cPKrvplGR945jy/isKzY7WKXKBYcncJi4lZ
WD5H472rYVTGbUgfJxIUHeYy1DIStMRBXO6ZmCxlaJaYkudHEGSzVT9c/DGC/lfsD7LnChkUt7ms
sdUXqjFfRMlMYd/rRzL/GLIjkSmRypC4LWagW2W0O4Y0KmCtXiRK7GudZ00fkyPZYMLoB+1jkFeh
EYnS5+lh3ywzRF7R4emrzovSY1CE9d6T207GzRXurhUMv7v0JO8iVqNa7J/oDRnGSyuUVFSFrr2C
4DZX7wwatdnlaXQe4v6f2Tycd22ZCdzWIWljQZoXK6WXqadmUaDSnRH+899AuP0zm40zDmyd9MHC
VLECLfw7I/rxn0D4U7Zo27THVRlXM5xDqb5ZFOLZiUyLTbJe/M25HfAQ37ECnmY/xeZbEu3ybwhJ
4YP/dV6Hy4UbB0xMh6U96PH2yfCcDI3fVpdZcqmhle78ook4yidgzP9WabGS6HFmNwCL6p8hZvOE
/Rgs9T/h9JjF7VZNDUy3VTe96wZNU2yJVbye/wHCc3dlLLeF+l6z8oVdnqLxzayfFIheD621zTUN
D0yW45VZJps2KQkOvAZlFQ/h6LCjvq+h9h97briB0pSnyEgdMlfhtpZtla02MdP0+eBMQTG+SFXe
ZRDcxurbxVRx8sFV3K093Zf5u5RtLYHg6/1N6Sgzjf6s1mNOb93u3kwkMU4MAdY4e1dEysrHuNwY
G5XtqXmhXpzus/AJPKLzfiY8fIxPDO5jUEsPJ80BRpLPT0nRe8lkbrMp9Oq6ei1NGRdZ6NZ4mocG
F/SDURk43VZNS0CFMnDW2WhlgMiY59Lt0CZBUx/j9KDKCshCl8ZDswmCKPo+TO5obcMlc2cbcIn6
as5HpznElV843zkrVihcrCBZjlp8OWPjGJegzqjTS6xIIJjDfqlBoaUGw1lhB8i1p+s2trluFRHq
rDkazNS9lm06aA/qU9BFO9OevCV7Oe8XQt9bAXLxp6W6khkKbMqdWb+0kKL4ISV4slBnmcaLDIpz
88Wps3RaFvAp3OxuKWM/ieyLfJJ06gldYWUQ5+g6fLqLKFCsfOcY0HW+LdRrIiOpC8ZLMK7Y54fi
I48FzffJBcy4RAF6DnO19az4uqk3U/U8oCU7uUDPSRJeDN39nELyYOt+625jswYl6KEwzU3OV0wI
bo4Wq8mjWG5Ml2R+s2RhQ+iPKwxuNQ08mpsEZVF2f4qNoCje7f5nv2y08FdjbhpZU6nw463guFXt
lKhX2xAmmeYPMn9o+qPlXkgLEsKc0oaeOQQx8QrAqxE6c06qkn27bp78oXmPQ4kPCj19BcCt2mjG
ZlLbAGj7XVYcIdAEqZPz+1YUYHFdh5Yii+l4Iz79+OgfVWInQsQz5qq8r+P+6BIwQxaakmOPHpPr
SMWYAN3sZANERZ8IDDIHNCLQeL/MdtWnciJuOSFgWPe2fQei0qRfZLIbrWgFDWiOG2hC19FqxDkC
hvcodRMbbHvpQQi9n4gsGIRn7M6vosAT2MA/yCegpdfBq9PpKnZQHFYSB2PTVbSGQrolVD2ossmE
i9hG5IL6CQp3bgxuY0/UAgr622/rGpqoTb6F4P1DhxK2hRr2eaMEa4eJNwaEKJhiDGSmT42K+zw3
nYkNZqfxpmq7D6OffEtRJSVrIYyBAiTGXmM2J38TsCGeDKUADL0e0vpHOYDSrrW3rkxYQ8ScR5mT
iYzD2eBz7GesEnQ7sQpixhhHHTol2ThNlt5PefZj7Ee6SQx6WYT1dZZaLxX4gN6wWFdhVBie2i+N
N4WNe8g6ItOYEX1PHXOUGQcMA0V4LYFh0NFK3GBaNONQjm61eGVvaZ6NfNfHOKXYSy2ZHJsQkqn/
oNse682r2sWTHWGSYFH407R16TEkLf57mzEltZZR9EXlWky/+8TikikzsYbUMoE1Q6C1iPflkHpd
4qvLdb8EhnE3Q1mgVTbnnVYXxJUTVM5rLQxQr7oph1JBkTGplslOr3St6t7C0JmvnD4xbrTQIr/D
cXLqbdRTDNLMLTU8RKo23I1zXuKJQdcavHlO6sHVhnbwu7bDM15tUA2zPRVX+4i7yNqMSYTA0oOC
PXm5btT7MEuip7g05zxolD7eJuFAJCVcQbhGWxZ2JFiD6LjluaSGVo2KwuSQF4IRa8YDdQ+QJ4zN
3WhflYOEOCjamWswLvkeI3iuQgGG5lhd90alVX9r6Gm+p0qSv57/bjIs7rPNiZJVTQYsI7rvzUOt
7cLM/w4Eo6yCtGzavO/rtYHOCIrtlpN/pvIWE+Cl462EViCdY2PZ0YzNN7JTt0qTsUWQUcm8y0bV
w6sCypoyApKo2gCOFUZ8Y7gpmGp8aUPPaabTP6uVVN48m+9R+VHQ/FJHjx6d81+tZvuamfqkyPYL
JshEWXJ7fjE19kH4w8hgI09xMhCL8PE0y9Veaw32wTCJYIM5Mi+qq4xb4qLdoclTDJYm5oPaOui5
UJOLiSTKq53m94VGrQ3EUhTJxxUFtvXPYWFhFd4LUmvJwmLpYMTeiDEI2XJNel/LjoX7eN50UYSB
3RpaynA4YTDBKVSJjve4y9LCRw8Seh9oFPphifuONmchbj2d0sveXIWI0CvCcFQwBnEcnyKqTjlm
BkNMjd+9thnxAN8se0v2nCKD4QJ2iCmzo1YDJquuwzSowyuawr1ksgFi78UAOLwKWjiFXPYtV9+K
jnmWdE1W+FFmp9uhrrzUTS/TeX506Utc5ldtTv1GTV6opWzLfDkQ/cf5Tyj0FpB4mbCGzXhvp79g
iLpiMAmOpt7EXIZn+LI3Vbs2+VXICDUyJC5nw3hKTNpih2Dbk8DNfqjYmZ1dHRM6HupwlFSARHko
PBOTdTAEAKcDZ5cSzUNrsMMPyfDkFdk0By01ZXwGUZQzWcoC1hgkkL6445yYGPVYYvWaIM2eJjTT
qktw/gsJswfTVFkDEGaMqjwNF5RV22wUJLlqBNGh4zQ/U2fbLpcO1P4wC0KzA1vWISziJGPQzScm
F0SiJMS0ExeYOoYfVRhMiChW/xyMayPcNnqwWDdx488IcsqPRvdzqFFUatAXB6s6uJUs/RYM+0bP
Kl6l0BvN1Jj4beKWHbuw49eM1UXkesT8HU53deopoTfqD1boLdFGw0yb9oZkF0YVhOhvbY6Uburx
NU82Vbo9/0lEzgVy7/8GqGDcHneX0sJCaQ2tK3w6TIOnsuS0r6tO0oslCkImiI+YCg/fgsTW6dZ0
pwoJek4Ln6i/l+5HbdnQwnPQT/8NkiUOasjPuibqiij4nQLRrOsmYo4FCNgHF997SW4dWS+1aKcg
0IEdiPGhUPDhAneXOBVFT07hlzPZ26S5sittr2idJFFjK8+fxdBfxU0J+ihMieXUlDHLqyh3Qcka
u9JNvGXU1JsBUnfHVm2KwGh79W6gOj0Wc69a/lzE5ct51xDaabCvhVdCA/+c/gBMcEoWi+IHKM0h
Gl7VcFfIPpco80WD3l8I9uerQ6OpjRm3OkA0RYwtcLlYm2QJokEFB86BWuHmGxZBnQRXeqwq/jmF
M5rM6JyWwQ26bxbuVTyRzZws9+dhhFatYLgjlzbgL/QNvB2KfFCqttvWK5UXq3t0lUMt5fyyv+2L
n6zQOD/Ro0RfzBFouNT3+Y8FclJx8YRzN65femdTVarn/FabA2QYvfN2/sl8z0Fz56C6dGFbzVjP
Ot7p6nFoN7F7VSp+0eyiPHCafNeqR6tuvc78CJ1NbL6iJTmkt4lMkV8UX3DnZrruNkGLLvdhSQOC
K3GwBkrKSNz7ugqS6NldJBc10Y5AsgbVSMyZx52D2xHumDezhokQmPmt7dpJ2zpdvJlDQ+KmwmMS
g+DQbKxjxhReSE79NCLW0I0tOyRmKOlsijEm/yhDSzNvDvU03LoJDTdQle3vc6SrNs4SJTFBa7MN
mbysyGIb6hqsWxftyHxDj5b21A6zAa48bl3jrSw8VZHxrUXbZY3BOXAGcl7zf5x9SZOcPNPtLyIC
ITFoCzV2d/XcnjZEewIBYhCj+PX34Ljf+1TRRBH2wl544SyJVCqVefKceJwuh2gzun5qHawM3JXF
DqQDzj/geDFXjcoX1NWmjzjb2hZMobgMsSA14nporcRP2uQfAue5jXnGIY0BiShshB4mjKACSY5W
HX93Zf0vlZ9zSzOHRJvBNaIc1132Whf3TvMwjCczeRAv1w/64hc627RZmJZeXwHYjS8Upi9RzfwM
StJsA6m1ke2Rca+ElUWfw2sejzHk8h+UMZXdOE1Gprkf+9ZL9pn15KwxJizFC5Cq/p+JPwfw7N6x
NFVVX0371n8e+59WvSEqkGvTYEu51bmVWVSyhJXStsdCGmhjW23tg8ji+odZ2ioAPTHrDB1WE5yC
l4HCTkuUG22CVITe2Zg6lcCerpXBl/KQP1VwvGLw/phrJvEBQ2g1Go9oiKCmuB8xlSnj1rfKyB/K
fZOnm6TfXl/WYgA8tzm7WJw8JQ6iIOJ5NPosv2sihYnaW1Pueh3U0T0oNICcu2502qvZZeZNcrmm
TU0I+83vEKOJEgVwPN4JwEB3E2uZ/JVodFXVd7pGgvCnnHBpzAaF7lTrQycX44KzMGRHWZu7HUYy
Wxt9aQxDOl7n63TbuQ608X564Pnr7S8l0T6PYuTJu1RLP+W/aTKeJMpDbX1gwx13Xxrz6HjPUZtD
kzTbuKDdWQN/ftyX6ady6GTj+9uQRL/0MVNwXY4SPzWrt6J/JvIrHm+diTfK8Ov6F/hwXsC/O2mT
Ii6bYL+YP0FrDgrcOnYyaJNCOb4aWeOn2bimgPrhzExWuD2VWxFhPnxnzL2XTi7QmsC4+3hTF/Xb
wC3Iw+XO298vB6KUFjjtKbpH83peR5sw5SOyBTOO3iVKZaMVBddNfAjMWMtE54WaPzpUZA4OyRuD
Zqh4oJhbftX0pRnBeD34JIr8XHyyne11a0s7h2oqnnEY5rDcOUEAzUudjrZCi0qoTzaJ7rxYfeLR
GrHfghsgQZ+GdE2MYPF5B5ZAY0zIqED2Y9LPrq6famS211eyZMKyCcbxpqD54ZloDn07cBypIC5b
JwBVaYNIs8aG9eHgYM6P4WjjPQq6/A+laSUwbwyqABmQDCl4/0rzJojsZ4PRYKQrTeUPFxps2XAF
UISwSQh1dkhFKDuuM4Y981BE+G2QjRwf2+HT9W1bsuKABAccGjbKlnxykLNrU9s9Cl+FPZVvhqeE
fsfA0qnMPWgpjivB+GMlGgsCwTjqUdMRRXni0lTFIkfmLkwpEDcP7U1H0Yk58OJgsFtiB8O4dVAs
SfqviXsLwNLfrxMPe7TvbDRkwB1zaZy3oCstO5mDj7sIYnfveke8J320M1YMLfkhdJTggABQY4R5
liF4FMK1XMMQwF2BTtr7IWJP19eybALpLnqRFshOZ2uxClPFDCyGkJCNjmXdY3SyK39ct7HkFxOY
GG8vvBMwSHu5X1EMXQ3IruZoYH33UM5yvyrIF5t/LScHn8AnMeF58HQ89mZm2iTtuaOwW+y2qPhJ
MneDkfuVb7IQ5S6szJJdtDp6SgSsqBKz+0JBs4D9lLlc6bUs7hneIdg3FKvR9rlcTCPshBcdzETO
FwGdyCz0q3qzOsP/cTpu2rT/2cFldGmndJrCTnrYyfJ6Y1T7cfhGi5sxtvzYgTgqvy9QnaiCbI2x
aOFqurA7c22r4lnUhZNd1mwxsRbkHfeTzNt2A/MZfTZRJ/hrLwSXMLGBbwDHD6pmlyvNh1A0QwMF
F8Qu0JMVvmh6P6SfwrV5vIVPd2FoOnJnYdABNp9QDUM1zeSLK6h1RGu3uNWq/JaCdXplXQs7ydGS
AozCdjE/PkcUtAYmxwlFkKjL9BPozTZN1LY+xrH8xMxPFEW5kFkrNpeWCHkkvI+RW3gfCiqpS0CM
nLR5QAcHXGed38UbnkPloVqpDC+cNkT4PxTQ07Uyr3KKrleV5yJ0oEZ/48k89h2CXgB116hellaE
5NW1TGC7UFeZeQfXZtn1KVak8e4XUOXlTxTKKIqu7Nzigs7szJwjNg3mdKJDLAzdvSBRYLlyk9bj
7rqzL12Q/Hw9s7t4CGNUqiTWE475Jk1HcCXuanfr6KB0bqCyPoDgtzI2NWY42/FW0L8F+ExvJcw8
wkOQSNvzvkEOMuFpqDwPOKYJiJFuLc22xCqery9zIYc6NzOfWwhZSzIjg5koxjMo/NbT6oWZxaax
yKEo15xx0dp0EU8lRDQQZzFZDNVg9N6IRcEtzLK4Ndl3IX5FXb2J8fq5vrSFixlkz+gCoR9kMzZ3
SGLUJpBCWBoV+aMh6Z1bvV+3sOiKZxZmrliZWkWSw4KbdEEedf5ImmcIVay44uJCbBtUCRDhQeI+
27VG5Fp2UOEJai96Mt3hhYq1KbrpcF48l/+8zKEG5eAFyqEWcBlxC4F/loUNZx/C53DCVBWvLood
rPS9lzzfgvLSZSf3lwle/lw2++v7uBQ6IMQDduEpxbHmVPU5q6vQ1uBST7yHBLWovP8h2m1ojiuh
YynQ00nDDcv0wI4/O9LKlj2xBOBICXVPQERvhsLxQ536nGf7ziO+kGtXGVlcGwoQHB+Qu1AbutzZ
DJqJec9YDpJJ+plFw9GBntw3N6O3ZWOf8rZ2gpHFr45yn0U/9L6dxuSoWG/ehLI62kzRXdlU0o8I
fbu+6x+7C/joQKIgLZ46UGAtv/xp6H+h7giljKCqat+Oqd87zHc6dFP6ITlaRbizezBMGVXr20ka
EKBl7PyUYtqjA2S9q3q/sn/b1dpc27Qjc1/EdY7nr41Da81LN/D/sE9iJNR5427QK8XSf6dlvS/I
Wz4GRnEq5eb6TiydY9cGZhOXP4dK+sz7S9do0DnP8oCAzfBQmRkLUhoPp4Jmzr+Ywr4je+KgT5yf
ZeaJOsw5Fleo8cQ1mtKD+eq4/cv1FX0EbsKGCytA8aLD8QFohIanI80pKx0hCuqm8VvXiFPd/dLh
T9r3Ry9uYt9uzQC93Bcihq0NlvSNYZmQmGnJSsK/9EFBVI59RR/ctudoaVXapBc6xFOzJz6tA/Ae
RtUO6hMh4Hiav7bxSsBcOnMgYoc+Kq5OcLLP3zFZawtHRfAgK/LD9rvr7vJyDMQaNm5xYWd2Zi8Z
r3JjwysMlO27t2Z47PKjaWPUCu0xfiLlruz/IZcDnyMIvKYwjf7K5YEViJJG2Mc4sB4oxlFdN4ze
rxVZCZNLx+HczLS9Z+k3a5qkJtAHBc/QY+8WfoMhC28ND7YUixF68JmmwGjNm984B1LyVuDMDfdh
fJIKxNfugZu7Jt/Ga2rciys6Mzb7ULGpilpmCa43ZvpVdWuJfQ3myutnbim5OV/RLNKndVQDxYYV
abUz3DbIMUQYF3eNeLO6f3Hw/9YzF2/sMHjXZxFMReRr6R2G9ElZr9WaKuniMTqzMrsfHN6nQ23D
CveOvPysywfgzLt+5fJfPEQoacAP8AbD2NXM26KsS4TEYy+i0Ya3v0xLoNr62a3B5WCIHaFm4Om1
RHTJISZGLQ59GjyL5hFfJIUllQuHQBa/5VnlJyraemsscd6Sk5+bmSWIDQFtjsFhxkC5/K1N7Q54
51o0ybazXf3CMBUY7sBRnds+ICKt3JSEd++4kvuN5iTCAJ/XZUaAlIAUz55lNJ+GlogJzFRzF3Bp
BVfTMZBOXBXud6lH/tw5KitRcCDeSxIm/GlwQM7TybD+WuF/QTcWyI0vWQVN3iYuonQXGaxr0GwC
jYZPMJITP+U8a7ApOqzB5ZpU4OK2qJnuGEiuym3rVFl6qJVbPpZhNUpfJJnK/LZs3MAd7HJXAa0g
owaTrTUr8swf4rbkvkY38J6rhoy+4wz5TwO6oF+0mTbCFy5Aiz7ISfCWGtiIRLquojZgSWk5N2nn
0o3lRuZLX3VDcmqZdh5JLPmwBeNCH23dwcoewHrcboBUjhw/Zpg8YxmQS5iuNcNPrPPS9sZqahlt
k566D0RJdYwj5e6GpEOoDr0IiU5Ve9LccJ24b31SRY3ftl22J6opdpJ5Zb5LeFOjxyhYfwsc5PAe
mnHSBv1glNAZsspsJU1YOnrnjjOL9GrsR2j34VBI9Mrq8L4Nn11UlLz09XrM+tgIRJ6A1tPESIzi
AHSpLk9fnZgsJlP1Ug8PeXEAY15i7nT1BkZav0xuQ/dIjcN1m4tn78zk7HoZvK52cwPlFgXgcWlV
MWof5VNUjl+v21ncQ3Qb0YUGWA0n/XJpvK7GLs9gpxnUoQfav6iSt4Q6z2Xbr3yu5W38z9a83z3o
HMK9U515dA7E+27qp4aJQHvvrNyO47ZOIZW+JgSz8LSYgNToFjmoomNiZBafgeuIFCDBqADyU1Q9
Fv1JDT+i+F0XQWLvdL1zxStOt485Vqts/MLaiPRLk32/vs0f4/flr7AutxlzR17YxPgVXQp8Y/ii
dLrJzSEI401ffo5FIOqV1+pHB4JFak845IlVeL7u3MYkq4ibPEgxXFRWxo4J79iHa2YWKruwg2cI
esgOepnzdlzYd06ZjQXuv955YRwCv12sDk3MbxyKFrG00j6IKZ52jVBHUUAZC4Tc3t+71vQrnIk+
GU80DB1e7m9IgEwmKTJ5WX0S/Fcaa58q7Krx1ZDvnb7H4LAe1xo0i1t8ZpRdGjVlmEWK4aMO9nhI
iPOlidtdodjK3b9wbrC4qdeAIjqmzOZ1BxOdwbAAkyr410ErKO8Vf5W47+WDB9ELtZX1SYZrEOGP
cWGyiX7htKW4/WbHBrI5LW8V3KeWv1Sdgq/8Pgw1EIS/rh+MxT08szM7GCHnhc5crE3VN0X2vZFb
0j9dNzF9hsun8uVSZr6hoJ8DcAqW0qin0Sz8Aezh1y2sbdbMETyrdu04xyJSYKgRtY+p8J5cEPhi
kmbF1GIgOduvaT/Pnh2y9BL0UrCY3Hsw3J9G7fjjAOaw0A/JXU9CvwaXzt+vDidqwuRDBwSiDJcm
Oa3aofdQ47UaBr2dBy3u807s6BqpypIrnNmZD6D1cU21GcNOTPJbaNZsGyfbjFm0EivWzMw9e8g6
1pow04JOhGPAKJZqU8o1sPlCaRxJIkbeHQjGTmy7MzsAdpXC9FD3LEU/olvSh2xXdVFGj3brEdAl
qERsMWuF0pVXGffCFN2WKp1/83rZ3Vr1pAHZK0B/rn/NxeWf/Szr8mu6VDHk0PhZXti9FCH5Wbts
4xYv160suen54mdnjuT1WOoQm+z2n3lTQrcOc6fVExAHsTkiQ/uC1vl1i4vr8vBIRjVsyjFmFqNS
pGVsof4rhBfuksq0bwrapegvZmsU4UsBBcNSE5wGsEnkhJdbCIW3JiomU21L71RYPIrcCa6vZjHm
oyM1uRBkXiF2fmkjDtOkGU00ASqw8UcKM/QHyzw03Q7MbYQ/Wk7sN+3KiM9SGMP2AQePkicypZlN
w+AQVhhQ+bWHyHdJE2SjPkrGtk7erHytj28+8K6ghj2h3GBtDudyU16pUVg5unrSH43N2EU+cb4q
65T3N7l6u76biws7szarbLiyb0YpYS1GqcuD4rjZoOhQ+8UaTc7H+TNICuGyRMLJkQxhiPXysxmj
yup8Wpe2TVA1NzvK5UYAdNnURpC4ZNPrzwBwB7oaTmHm7kLowvz9WvEDUPoCImvynstfIGVRQhQL
d1HM6l0of7RevJEA3ptcrHzDj6UcRGuUTtHJhITuB0je6KW8FFNvXdT1CdXxeB9Kr900GsSwfNTo
r9ux9Xp9dUunHPg/gssIFpHaXq6u7HjJhQnkb+RAckvJrA6iqg+3bUl+Xbe0FMEmZB4ICiZJzDk/
nZFDi4AbskBrkXZfTD32CkrHxIXgVc2898LR9YMtoh6YLXQm8SZEcrqywYu5tetgg00QqEzq2Zer
tUXnREPqog6ehz6lPTq5LxX3h/ybrR9E+lCyB8fZj1Wzu772xV12UPCBFCxKR3N4OvHclkW9g4zJ
eDcYRIXwlM+jlQfKQvWdIJ0AahhlbxezmrNw46hQWjZgpIFrxb7S+6J4HJInR6Lss+/r+9q5tazd
KFjQI9kgX1F6uL7KpS/sAVjA4E9Ax83DHcaKvByAyAmT9NB5/W4C2zaPtndHk2M/CN911crduxT1
0FgDCRTD0cG6L7+nh69J6gwrHrz3keB18iiBY6/BP+UOm6heo31dOKAIBHj7TQEJjdFZKLCqosRY
VjWhvr3qttLMg06cikGszJB6UFSa9k3j1eHKKpcyH0QeBg0nDl5bQLEul1kkVptJCbu53g3sobf9
jrcYK+7w+oWqyonbQev99tBCQ29iQ+y/pmKfJqsAD8WoKoYKcXwv7YcgYTH6BgxH0rrpxQ9WPcXR
z+u+sxToz2zQOaBJu3ZoOwo2as6eLKv1JbQNBvNHYqd3ACMc0E7/1kT6K0qbvtWSY5muEZAuONPF
L5gFB9RykB97+AUFNIE5aNLq+h4kO7dOM2xsAOy0SNbi0XQiZy8p9Mn+yEdgFvADtqnKaNqOhBWB
UUajszfsXn1pxyicRAD75jlG5fapMg1b7iwbQq9+aLtRdEcilh7csujors2YeZNwr29WzjJb+GWU
UvRDbUC38Ua+/OTO0BVDMVUZ7MTeG6O3K8UaAGrRBM4SZg/AkvFBvKdzZKpdjWAMOq1jZaHgC0DG
da9ayFMIZqwnicnp2fDhod/qio+tjSeDlAeriqDjd6eE5fM4XPmUS5ZQ7puo6BAbPmBLnSLJUitC
hBdJHyTgny74jV08Rda/2EGOB8YKSqZu6+V38TKP1bgD8F2keUvMH2ZVHeoBkTax1+hZFo8kQzsc
vUawCKJUcmnLMmjJYjedWPXuw/4NRRnfjA8kSyGm8mAUb05729o3snuLnRXc89JRPLc8yy+73FIi
VshKTH1yqxPJjxYxoPx378ZvZDxcd5KlrAAY+wkg5OKp80F2KWFxJLVZFEHJ2R0rrGfdvfKu3EZR
sSuTxm9ofzLN9M4zvJuahF+vm19aKwC8EFFwp5rxn69wVoAQbWO3kJabbm3+SduxbxUUetEeJNjM
L3DW2yZaI6daXjEyEWcqvmPQaHa6jUHTOIyw4iG1XwfMeBqabAbSpEHqRHcO6TG0As3VkgZ2+FOy
tYmDpUwFwlN4VqJNDvDN/EKhYUzcrsFpKeo7r0Quf/T6Gv1lDej3weNbj+95uMtAPpegFrhL1zjn
ll6DxIEW60TSgcR3PhWkuAjrFoLpQZ8cCXpQDTABzPgdIzY4xiHTRxaeoHr0918amF0wMfzBJMzR
/AAdR1U8XTAYP0/u0kZJyPg05YlLkK+34t5Nwvcu5c1K/34pNGEwBvQEmFpA6X5+r1GVZ8JqioBV
FErFue86SHYB+jEx63F9hQsJEkgg0FUFky8g0PMJ17BkynQLjMV19g/Ig+xBZbdp8C7kjTq6oMm/
bm3pK+I9AUwLTKGO+6dVcXZ02iwE0zvHkwKpz8sfEWsLUidmuiVehYz3seNm0LXhLkIH8rrphT29
sDwLjUYBvZt+eszU4WMfJkGTA7GURTvqrtGcLkVhmMLlNeldwl1nOa6hR0y8SMSHZqQ3DG1Y3Px3
sRFtaKm2qWS+LONd4T2PTnw79s6+NtdKpIuLdS2EJ1QscWhn0SIfRWXFORY7Gt+AHquN2i+b5xoN
5uubuhAJMRWChgPI/yg6z7OVth76xTiTSHNJe6O8botQHTgV+WHkzcGQwzEL1+Q2FtBokxgULlQ0
tPB4mr9ZWOm6YPuFzVQc7eIg7BsS7VV2wNsz9w7xuJHuZ9u4y/nOSt4gF+VDO9d2H9q/Js9FXo0H
BfhTcHszaJte3rUt5UNsaPyOBNWFdM/oq2ufPCjdpvEtz9bkORa/6H/W7Nn0QDfoSqDHjp2GNEFj
fkatYTMMzC/XQt5SQEAxA/uLittEHXm5rDCzdN+2Ix79ZhMAWIGOS/uck/I2punzwNXTdQ9aPCwI
PhamwDBCh27Lpb3aHEyBt2IREK6B4CshzLFLW9Nn5QkcOCDwDcVzmH8SHrjtxOt14wv5LCpV/9m2
Lm1DwpuYCp1zQBYjwMSTOxKvQVanEzB7LwAxCbggah8gMZ3XLyD2VcZeCAbJzPC2HqAAtqmRBYrj
9ZUs3c8Aek0wPkyxTnCVy6XYLebcWYOObq14sRdRzPyRyehJehHfdPaQ7eO2OCWuA+PAz9SaJX4c
aSSGkf0GfvXm2BVSryTzfy6q+eoBGf0j74IRvzlqQGokDUmLj6tQye8y4vfQsq7snxjJvGXmNMaO
AMzeuXD80lZ71qoAlOoHIR+V5xxSu/FDNFATR9yGnrOPLQNo+rU23/LW2dQFdQcqVGw+rtLVbRJp
Di/IO8jJJzdt+iUJfeBJQFH8lrDyyMQXUlPfcvpXS2a7JFG+MtcGPZYcBe4Bcmw8R5DczkIpPggR
KXpzgaCY0RGMDAfgkAFKr9VKqr5sCe8e78+k4p9U8+wORv2uytrpCZsw6+CR+FB32dbJ3P11l1yK
WGjXov1uoxKMifVLjxxMaiSYUYW2DwApZX0Q6U+BaWK2xlKwGEEm3DSeA6BN+lCmzDUmuJoEc9FF
FYbWNobSz842VYNEwujeOk+7n0lLyEHGbnlXuzW58xxFbllegkuP8Ggtok2heO70fCq/AMOKIdB5
gRYyzRa1J7GKWvmduAuLn63x22q2LtiSrX2V77O1c7a01ecWZ7mNjktV80k2M8m/VmaQWagL64ee
rnX7l+6GczuzR14oQ7OoW9gxrGxnVACc8SEwhvoIsW1opcQr4WMpuzg3N/OgnsZiED02Mmu+jAoE
AOVLL55NY1OEhV/w3XV/JfYU7j98ODQN0OyfSKvmmcWYyMTNKe5YlECAy5RqGNS+BuSr3uLIODeq
sSq6jYCn3mnoVX8yS2U9GjbX9KZxZYdeZUmGnZNSSHu0KJREwMJp/WTpwnQDOlKaPSL6VPuyz5l7
EGE6vKcEowWBrSO6jccIYTDyovS2rjgELizMiyrQ8ndFvB1sQ91kZmFsxeS2NLdCsPu0JvnJG7M+
WHWf6o0puSE2XZzkYMEbQu/eNqoEiEHilY80YuZrZZHsi21KMHEZxBuR5ddmZAZMkBBTiEWTHFvZ
U+StmoOeDQN0+A1ee9+5IbX9zDSid6JEuUHVU73QivblRrdVv22TxvyGsQWcdWYKB0NBMoqdnR1X
1k3UQzjYb8q+yQJZ93a8ryXQAcAvToQSJGPTSJZ54JUFPs8ma63R5+UAkEcy5BVCEwjub/o05qAs
jBLvZwEhjkC3Lv+dRiU5SsrFHlUCveEZ5rBugKcHzVMDnj6/KrDJflQnOtlAs68NACKE9mBrMvmr
KnV7ckZe1KCwTMIWXLItmDSgzWL/ljxs3olotBekUa1+tDXJXwpoR4W+XWlv03gG/53Z2N5nt3Cj
e6hnmEkQ6azAXAQb7xg4jbedSqGfQHDt5z339l0eWgNG3JujbNrkZuz7/IhCl3U0G5TBq6HshW/l
MQRvVQ0PM9RA8xvb1lSecrvwtpbRiWgD3sYcTHRdeDKt0lAHDZ6haJNapnGSLXzX14VVfLGUBhIm
BGiQBUqPVbXpIbxWPJVDEt86SlMWVOVYYXJnqKpJqKyo7e2QxtEuidFyMOyRvDA1iBH4Z8iy+xYt
LPJY2l0OUGdP2uhkNIreDb1VbymS4O+Yd6/24NYANrWEZ8iVJ8ZieJ+GPNBnQ0Sl82FjpRp4j4Sm
cQJ2tdDax9XJ6r+m4p6mfp4caPFbjRtN7xxvdfZ9ISDgVYMaDyY+J/r2WVwtuoZXdYrMAEPCdxgR
u7ejnylEP0D3srdgTvfdDl3w20oKv84AgGfFSlBaCIEgzAKMH7AykHjP+wi5YY4ydtoCSA3iW8He
vmt7hlNpgvphTYxvIbojFUY/E38hFZ+Hv6ysmdQu8oIirUHGgJJ1CGKJFFON3MpQiXUVTW8xWJCs
cVstGcbAEwYYMbtmf+DnIEZm16QxUNtqgfq9L6WDfupBh68hFSvetLSfqKqAmNCCbAei/GVSUuoe
8boCYDqsGepoFStuiDm0mQ96W/AnIXy1mzEiae6PrdOvMdssZF7oZHpAw6C2A1L2mfWG6lqMPawz
aEHXZouLLDxmYk0FcyEdAEsgBvQZngQAM8zNoBTplXGJdIA0W2UfoECBG/vVXXsqLqX3gEogX8VO
ogIw907tDCUtI4FRP+zVlwp9WhTjNCaJggZwdEikOhF+RZykGnDunoWOr3HJfQu7tqv8LIrSuzwi
7m1cd/wQRw7A5LgNby3V0y1hWYeiRe2k4SZtevRFMwcs4Zbq4rXpnKWiFHYLCH9rwv8CBHzpFLwT
uW22ELUuHVQL4tGPs3ybjd9imvsk/ob5GSvbSEZW0pslbzg3O/tMaZ1LSyUw29r9tpSvVOt9tiYK
OP32WU4DahXmAH01QWnmyWiT0Vp3JpLjDnXqiMYPadSuECismZjc8fw9USgc7AgmpEzxhcP4yWrE
379Zph41mkKgLp0q0Jc2VGW6XVZDQsozy+e8Nt6jMNtBVGAld58yyg+7dWZmVhBoRaacxoMZCKiX
2UOBGYVYnBLuZ3xLu8/S2V/PORciH5aFJWGg1QHV78wFZIXqobRr8NzreFMUzUMyuttmYBhECDeu
1Cu3yaI5cFxMc61Td21mLhmdymkJ8vcQ1VYyZlu7cjAPAUovGp/KNZWkhVjL0IP+n7WZX2AOYzAS
DWvKeBj72resn3V6auxdjA5NvhaMlj4dpjUwPYgTDJKnmYewFOybcT+puTi/mLvl7n7of2fJK+/D
TdX+HNhai31pM8EDAYATBxIOJapLl2R0QN08Siug7TAWWYSlP2Zs8Ns0CXTs6qB12u/XvWUhYKA6
gBwWc/FTPjT7fDIeCl5MFA1FAajY4DxEkb23kB371+0srQzpIcW7HRTIH9iFPK1dgbMGgG297cZb
cIv6mKOJFZLDtZHPZVPopSH6gg9iDqylIYgNxgwAKld9KUwTcLQ3DVxfGR70Wr12yUEczI/9f1Nz
bK0jUuRRBFB1THBZ6r53qo01OoGL05d577LeNGvMK0upKz7YfyZnLiLaHCQ2A0y6UNaryjeOvM0c
5JYZ6SNQqH4xTdei2zUpXJj7jPOgD60VjNFCMjDBpkCnz5F0oKV06aZoVXYqGbHDGQRTBZiruaFO
jWEePeCmr/vNmqkpIJxdBJnRWdSYaIGqoTp4lb0xkLg2Q4qJvZUrZym0AJePiQsIsOGLzk4CHTRX
ngb8NOnybQh5go1lFC/G0G8TV269zNgOQ7FyBS1dc+c2Z+HMjRIn7hLYzKBtnyuKCuHL9f1bOt8u
6AYY6pBAV8wPQwhcH6s1cIulHYJsMfPTAYA7b4U7d3Hv/rMyPwc55tG6sQcueWw5ihXGJ5Hy+wm+
a7jQO4rYvovWNNCWjt7ZwuY1/qIpiTOmAFw78Wcne/TC39ZwFPV2zB5j+eJ0v67v46Ifnq1wdosn
jbBMMZmLw5M3gKtsO6pPqzz9i/5wZoVeeruw0U2k0z4qF52LPkFBPY3pyuldio/nOzf9iLMjVaDv
Q3oOIxi29q3hQNqfij3Z4odjb/9h0ybaOoDlPMT92XLapG1cUmDTOjQFErPZUHGAXBIPP123s+h+
Z3ZmK0pq3qIZjRXRyd3a9IdXmkFPkl2a8a92yG7KNP2XaHFmchYt3Ly3k3GESdmgMBpu4vi51qDO
RAvR/hF3a03uRffDlDLm7QDUQFfr8pvpqPYyy52CU2T4WXdfAonWiSc7XWsZLDoHoBDTXB94y+bH
agw7bZkShurssy1PRrbDqHKQ822FetI/fLUzU7MjlaMk5w4UprRxZ6aWb8l2m2U3EWojaXpnr/WV
F8/WmbmZM1JBY5OraQvNapfG4W3UrymKf5SjAMkECg7/272ZI0rBpWAtbAz8vaJPGqLi8eB7+qYB
s/+4w8weeA2z8tAkByjCBY546/mz0zxqsLXVxuv1/V1MFc5/zcxHgRcFPzzDr4EgVqtu0c3zXSBG
uzryS+eWIwWzTEwf38b5dpUG40/HZ/7sAQQEcoGgwsAQ4yxPMRxoQ3m1Bu2BZ31NKSpNVX9vtMhN
SLrXvPDHXG0G9Q0T35jADtfECpftoygDyg/kKQC2X56YDj3RXhiY9GiJc6S0g3BZ5uftm+l0PpMU
VJOY/ZXhO3PUF2auRIel/h8wspjuRx9/4qubrb6gbQcUKVbf9Z/73NmEltpob2JBrz6F3DqizLst
hxSuMWwjG6J2PXIOp7lTclWVZCl0nP+U2TEDoBb6Mg02IueYdI+3Jv+Fl5lZRYcVd5vWNP/i54Zm
O95gin2ayUKq5iL9TT9RD7oBpV8Xr07XQsJxX6H6kqBtEK/1kJaqLZPOyTSliukMkFRefmzACtKu
4tjuiBY+mAJs5yc1nyTZJtCASJOHWN/Lf8BgXticLqWza3RkOFltBZsVCvnV1hKaZhsnkT2AI2L4
ipGK/vn6Di9dc+ernFKiM4vxKErZEVgEZ2Vi3KYluBgKPx4Cap6SbK1SPUWHj5/z//YUwxKX1kJS
6cQq8TndHOJHRX0oAWl3+a/ra1q6b/5b00csw6gAXp7WpIc2KMIK2Qh08cSL5FjmuNbUXAyJUF/D
IBsKWB6fA2wyizhFCyWkwI6hvTMGpvlks8wv3VfP+Q7MblZoX7AvRfjQ5ivnY/kc/s/0HG1TD4ad
ehqmm2rY9dZOtu1GQhdM/AOvwqQn9QfLhOjzobvhqgEDUxYsyeJTHO6UDqzoZJm9T+hNlmzcMRhX
VZEXD/+ZzdlpcMcxy0kBmw5KB6m7y0zUh1HrT3aGfeuAmTTcOsZGkPfr7rM0FHGx1tmZEJ1ntBmB
3Vx2geJH1dzbDoI7VB7vgOg0jWaDql5c7FrLD521M7L4TQEoB6Zp0nuisxuWoBMI5CHw8Vmh3to+
eRJ9H/Txp8xYo5VaPI1nlqZfcnb2m6HLQGwNS0WYbco43lDMCpdGvr2+n0sLQv0Y3kMBPwWB7aWZ
gnQDgDuYVcwMjD+4SYLBvghxNGfsW0ralefvojUgNyEDgT9s3obzqv9H2nnsyK0sYfqJCNCbLYvl
2hupW9KGkLoleu/59PNRM3NVxSaKkM7iLA4aUFQaZkZG/KZMJEGEKiTIpEyuAkLU3yRC8Yg05Oby
wJbmD+7g/0LN9qeSyzEaP4TyBXjJkVLTfIbz7eS6tr8c6XeBdX5wnoaazaGhpX7bJoTK0utK/iZb
D3p+1xQ3fv4WYaM6fhOlF8k9yO1rFj2hQGWt+bgunaknP+C3TdnJXqEJq1e0lEl9svckuRLNm8lZ
0pQfkmCt+7R0JZ2GmuU5beGqlQVCflONxq/If4nSwM701skFNg6I1FaNV6Z3cSEpVAKPBPv1QXhd
CHUhqlqXhUy1I+jiz03uO0X7D0wOkLZ/wsyyJsX06aGphCGLvK4zdTcSIui1A9i+FS+whTmEV40M
og4QGl7kbA5xZv1/y6UKGunZUGTbTkwwwfCMh5CqmqOVPVS2tipX8omFFxE6btAETTq0FBWnqT7d
J8jj+0niZxstC4QngPqW08gcK5e/h2m7zz4HmoZ0YidLPPSkZp/DWChulig8jNEQ0RtHDJAMQVbo
m0mFI8YLSCpX+Nby0rgQ5adyj1slbqezcRVZS8WwmGBvsAoUKNBx06KTiy1doyFNoB2whNgGsmpH
mnBUkBw0DG+r1cG+HkO79DoqV53j6t121I1PYibZphlTSY0QYoqcPLU2kRw5lydp4STU8ErjEJxU
ZaiYnC/F0OM+1eeAGtOqwsaTbCS04/A9qR8vx1naaxrUV/6D6/LBodBoU4EqFv34vt5rGE66/tED
gYh6jlofDL7j/xZudupmUjmKxjiF8z5nlm9L1l3Y3vvu57Rr7VVl/6VnAKrWwAJxuQU7PifYJnkR
9JWoQ2PunBiLOau2w0hyKhmor11pxzG7zdZomUsrNyl3A+rgSPrQRfTkRuv9uIPsUDq1Em/S+Gc6
fOrENZ7cwqH+WyH8/8eZHUho/dJdkPiMNPPQogKk25qg2tK4ifNV9OP0Upt/spysk3+GIvMCmO9G
ry9LNSCWIT306oPQo8LW2mjjNXWLqvwOwn2W79BeQsx2b66VWheX0QC1NhFdpzbmNBUn51KiG6Ge
DP3vTVqLb1HxzdB2couyJa5R6Bo0+7hf+S6WjozTkLON6tdun1Y6q6hX5WYcredEEVZO28UFPBnV
7Bz0dWXotJYQQuHfFBo6jQiRtmVwq0Xxa7sqO7lUAOET/98sWrP3m6zHVW7WzKJRdO+lf29gVBL7
3j01sKtcaZ4Fz9xZFCpr9Uv1TzCns+izS83KrHrILUbrV8eo2BZhD5LxSWjeXe/F9G+y/Fkyt6Xy
KVdXcsqlF8FZ5NmHEgiynA4mkbGpcIQSIZ/av9H08L7Us89VHu+G7gni217wWicKnwflRWrXJPRW
J39WC4kUfci6nMmPivfYfQTR6NTWJgnv299uDOnIW+y1WrP5XTyLkC/G3QRgvDS/aofBE/tUJaov
OWn9bFQPbrcL05WNvHSHoG37/6PMBUAncGMmaETRVO70htt1N0oHWfsmV3bZfbp8gyxkDxQFROjB
UDLxvpl9NYExpJD+OYosE+JNtNfzl8ESnksxtaFfYd8h27Hmr3RIVoLOn+oqjKP/y3RvMydrP2vu
dciD0teol94YXmDr6cr1Px2oswN3guNBa0Dyg0xw9rUgM2d5APDIkaTHHKUpuTwO7VoLfmF3nAWZ
fRhaoidurRBk7B9qXumxhUQDOZi2cumvDWa29wPBlEAUTHHMH37ZbSpUtMy/918CwAjAb3qj/mZT
nt8RaYF5JkYWbMJ4o8Yv9OPMcTtoaIzma4uzOG8Ql7jeKaZ8ELSwZFDVmUio3L0f259F92x4z1r9
968ABvQnynRDnVx6Y0RHKRaIIhgUSmO7MLe6uy2ar55S0MJf2XBLdyw6zhK0fp07Qpx/V3S6vUqe
whnJfen96JQCi+oXXXs0xoPUbbsGGYKVfbFwAVKgNQzI8eBpqJicjxDQsanGUzIYazUOrqjZGNsM
sLN5U6jByviWvmCDUxCALSkZUMLzWFi3ZrJrTrhTvIez6GhJn/3si9n3tla/jcq25AS+fFAt7RK2
B7JVJEzAd2YH1VDosRd2RNQALAq1uxFUNBpG15GhKP2nUPP3PT2HSCuiKZTQbaI+OgjyqwItf8zM
tT7G8qh4QlnY09MTnKVilSe7ee9p2Waoy/g9hS3+w8wl4QtI7fy5MmQXi+Us9q4B4cc38TgaN/og
49EgSZZ/BORjoExioaP72KaJ1OD/7BetIypJu5K/LdxJwBtkyZqgvrSbZrOfa31fQY8A00w7luKq
Xj1oWWvHUMOUzEfw7evlJVjay5PtFkxYcn7Vmp2lnt7kbV4Rz68LO8pQffnak47r4oMZ/ANlBcQU
/BHsbZAenTc3BLXMGmUa21iU0msv+8NWNvLbEtVaB3DaHV4KwYHBr2A6lp7RBroZkzIHT8UP36sf
K9BDQ5DFWqm7L2YqDk9AOaTnMehlaaO0cf2105XoIKuJ9qvQGus77NV2W7WNEto9PZ+jmlbaF754
b7D1OjGfzDDSor2QqV3n6EXr+9uy1aNXzRdQrteVykFHR/rljQr1DknypLWHzcLNhPUL9WL6kdQk
5lZmrefjVD/gIo1k7F3mZTdxqgCGMf7+oENtBPAlfT80guagd0iLJmLTUU4t3I7heIjyM7VvK/qh
dCvbfuGY4zTl/DYmwQr5A80wTf1MDSY+XGFDaM0HjNmqq7KniNrvk8w/sh6XN/5SZktIKHHQ7eGx
zwFFplCWeYGNI6TTX2K056S1pSaw42TT9tEusr5m2YunvITpiqjAEkf7NPAcY9TnTSTWCoFVBCYL
IPWV4ITWg+Z+l+PWLjoIN1dWsUczNrBwMH4ojS+B93XM7qo1bsFSd/fsp8xul77GE6fR+SmCUG40
ZLY6if524mji99CoNkp5kJMbb3QginsIloCNTf9BbxLNbHw0gfyD6ppTqg3FhX2lAJB2EcoItXvf
120xWznllrIEblE+GWisk97m7FiVjVpOXH1CelMk63ax/N1N9ua0kctdOFyVWA/pxqq29PQynWXD
kwQkNpTQyMClTp/xSSrk5vyULpoQ09lXWb2VrdjR9MdcfpTl3vH7q0rdAhy4vK8XLpCzmNNFeBJT
NdA8V01wmwKcmzGG8T98nzoFWhxDIQPCD+jmcsTFXXQ6zNnd2g+d1xvqFLLcitkuU/fJuJ+QEpJx
yKXaDvKj5d2qllMXWIg85tbL5R+wPORJZIEdxJN5trg8MPK4jaFCiuJtnjlV/WTWdM/HLYiRlCP7
crSldzkz/L9w80dVFBRR7kqsaij6G0U+ZNbd0B6bYiMkmAJD6HP1l1w80HBO9Pe+VNfiL++qP/Fn
H22G7gLEdYbrjUcchdTgNYdjJ26G4LOvHHoMmb1wJebSfXM65FmW0AXcDfI0w7L86Lc/xfFObX5d
ntalG+A0xCypzts2HnuRWfVh52egqERppwGCsJIDFlrltLIrN8BC6oMbMeRoSEAoOc4RYkInWd2o
AIofrSu4i2Jr2lb5I3D3xuqaLYWitopCESBj5YP5mFUmqjt4Xb7phW9Z6mgjWKpoq8CW68c14NtC
pgt9fZK0hreDAsdse6i1ZiI43UObSOjLpze8x7dh+NYWh8sLtnSmIjdO/YSzjcfJPAmRWlF3kS3g
Hms0vI9TQ4UqpsYqkvVVjfvZUIncKL0lpje6YMLZTcKmi53C65OVRsni9J78kumAODnz0NtVxVYR
8Sj3+8dqfMuCLzXIgCGiNzquXZqL82uhIIYOm4qy/Wx+TU3xSmQbQAaNuKu4hqA6iFF/ySzjixAD
GLo8ywvRSItQ/oCShyzQXNpKDBCyMbOwQBIyeTXzuj3IgVlujY4Xbum74v5yuIUPHSS8AQWQw1T7
YPrke21gFha8DTEcTbspItBckoxPY62uqU8ujYxmHfbyGjIIuIaeL1qA8aqFp1CxkZR875fpNm3b
Yx8Yh7qpVlKuqeQwu4eBNEA24NWORd68ndJ0HU3HilBmWB8So9/7xpo039LEQQmh8cmHJ31QanF9
QSx0BYvasOaZjLvJO7ZW+KmMxs/LK7T02aEYgeUpBwrUhXkqU1B0y/OyK8C+gHwWm2sAFVurdY+5
aOzFuryL5AJrzXwnueb7Suxpb88n0kBqlsQff2PqLudrRtemCX1jLDayO2xrd9xmdYzgWLvTi/K2
033u+cpOBITOEm2fDn64Ug1Z+NCnRaR4BRwUFb/ZTV82aQ21Xiy41ulw+nnR20rX3tHm8bdqKCS2
aDTS9vKgl1b2JOb8ukcmg03ZSgUXE85KxjeRx1AaIxR9OczS5zCp3MqTWgfsotkZlkDhEwxXnhhT
1l7s+rdC0g7aWB50RdpdDrX09MGuhsvI5Pwik5l/eqUVq6NGOS7r5E0KnFJtVccD3Qm134lEoK1N
4STtS0RW0bbeyhmzcNOfRZ+N1OwBi3kF0aumN7YIUsPnCLpdl6tASwJh2HCW3w+Ir23GWhJXdtDi
5wN9GydJUBFU5GfHNyTG0aB1zhbywwcd02lqKv3Ocovv0iBfha6ybwBtN77l2RwbK8n50iJDIJiE
T8Duwao9/35SsxzM0jKKDe+h267qn9BJfRI88UsxWl8vL/LStj0J9XseTu7EYchNMCwmoeocLvWQ
Jvdhq/sbvVTXarBLx6tJe5PGP/OK5tn5qOShNhVw/VwaFEJ5yn3tVO3t8mh+FwDmJ48FDsIAqjo5
+c6WLUHRcBwiOZ9s1ArVEYvrcXhvokMcK3ZaffFr/Vr3Pg/50e2fC+k9tPJNEd8K+S4ZD0a6VwdA
mNvc22Ou1SnHyz/u46rKCOuQdKEahOr4XP6x6jVPzVqY3hKsOcy5msTbDPJbaD39QxxsKDF+p4vE
DX0+z73VKi29QLR8sGHXaEaEHU0rVPRW7QUWR8SQ4JD9Nv2dnfO+kJduF2DuB18d58In1HkG975P
vl8e0MeNA0Xod2V7Ahwg/HM+IKvHONN0qS/VXazjA12jYeG6axT2pcHwJVBE/y1mO89Tq0bQqtLn
ZdHmfXxNOircZqUMtxd8ozd01Ur/4+OHN1Vvaa1BDp2qqrNVklx0S0aXUkNpuORNzV5rjI2erSlI
Lc0d6tmT3qcCH3VOV0YvRYnilEd3bxwS912Ov1xem+kUPv/gGAaEcsYCS4es9nxtcDttBz2BoJxo
SDPaboIAhH+NnJkdqke1+Xk52vJo/kSb/n5yWkmSGyhxRLSg07ajiGhrbDiXQ3y8dhgQshaWpGr0
U+ZfaWEpgzdmvIvERrkTYnMrZV+t/smQX+SxQbak4elXrOmnXQ76AXuuxGahazUPv044VM3O1/YD
8kJ9sg90QCiUG/M1dtDC9ptccbnbUIqmzj79opOZNHs/tNpeoeZUFdgs7IRRdKJVy6mFKIC8oIXo
6sRWsGab3O27bPAa0t1YSxw96yHxCtQjwo08hK9DqH9qsxdNiJ3IfYTZ8oat/TUkkdJSnAL9rcsL
K03Vh9lWPfsx099Phlx1VMPdKfe2rEcBo7i8Rus4cCKuQLs2X9Mmu26BblijsI27274fVo6xhcng
IUgdmcsPhuCcoSP3SC6HWV8gF2h+4r3mIajfVpuoitcyt4/5r6zS46R9i2A2styzac9yKQhox5Wb
bMAZr8Uo1c5H8aEwvDdNb+6jIjJWEAQLHybQShQDgDbTt5m3ALQaH025rEs28HgDYu26Tovt5fVb
mD50CQBpw6/iu5w/aLpAC8xQllE3zD7lw1Oc7oe/x5NMMot8FUgVocg6//ZHzYwKN9LKDSIETo9w
CcK6SCJ7f28pSxy63xO2Da3J+WwFTdx6XUycAhVxVMxd5VAER1PYXZ6xhRttev7pXC+ThOC8W1Km
PEShN5YbT7jR0ye5OIz4JK7xPJbWhS8bU0SRpAul3PPPykI5ry8MteTbbiD2mYemtnZBp/51hYM5
YytPIDloocbsook8NaETyJwlI7Yaj4Zb2PB3TWpj/zBpJ3FmV8yQoMed+cRxE2XnT+4Dhv4ZabDU
zoaVesPCqX82pGlmTw6kINKU0GwINSAnoONO22mWkxUoZUvtS6m/xSW+1mvCRgt16fOJnHbNSVSh
TpWxLYk6gvZBZc+Sfw4SQmUcRJltqEeU8ngc17UMgv6IQNnl6V04KAAM4AAHuHNqq82OptKqyjRM
3ZI+SrgBnwMy+u8XEAKmQR+SO0f64HGcUM/Q+6lRlWKIMgCHM76G8XMwruQJSwMh5YEHo5g8kuea
EK0cNXmWBtUmKGoIQJuONO7yVC18WCRufyLMHsD4QoyIABIht45aFdtCBcjtX0bBkcpRNNmbirPN
UCi50qGQWm3iVnEq2lvSmqfmwl3Eef0nwux4EPpG7IucCJ31EMRbIUUND5Sya6fKSoNpKRKMFwqT
yL6DnJtW7GRjK33PtkZcczMk12VN3Ykk4j0LnNo9XF6YtUCzhambxA/KjEAWO6yT8NLkOUs/CXTC
WttzgVwDu1o2KEGo092nzWLRuEeMuCsqfPY6DNy+FNmdLqBS+KYNDtrOdfemqm9jdcdrXdFKG+h3
Y67sw6WdfvIT9BmwtkjKRhwGfsIIvrzVH9VspS6/cE+hlUBPXyd1mFDQ5wsniFka4RRdbWpJtjvS
ltK1Zam0YeFfXriFA/c00LylbgpD1UQmIxEHoN6o2F+rwdX0OuZlrKk7xV8pR6zFk88HlmWC1Ho6
8ZrwkOZOqZKC7RJtIwl2nvwy1jbL0oFxMo/zK9LUwElpNfM4Yu0gQjb/4dUrAKm1ENPfT76xqlYq
Fad1lgoV7v4lke7iNcTF8m6YgNxUtyTeYOchuiKMgjRgFBPGoLhpvK2v7Ps1E6LFTa3S/4KgA4Rq
bqJA58kQxoaB9KEIYjqxrbUG7EIENMLQriArBrEyR61FUenGhTwUG50E3Aac4yAhXq1kRdPnP3vT
0FKDZIuOD5fe/E2hGtFYh5ZaYF9XOoK+L6MvtBNG3BDz5t5fQ4YuDYmqEo8Kk67CBzxREav6WPpU
8PRYHJ/1uvg8+Fb594URyjB/gsxOPCgXKVZUFD+7oLRxTbiqdZULQz9cPgsWZm6CWkhTJ2ZqkcwO
nSJ0pTDFY3oDwc3HUdUAZIMToZ2m2X1RWuaTqxbFpyAutJXAC4cCRTl8b3ic8ULTZp9Q3fpuYwK1
2ATi0TO3jfVQ6nspvC2ib1WNEsjj5XEuXFZn4WY3vOoxfEOd6HWDvm3EbSTk27AoyfYc/EJWtuPC
BsGtAxKaDuyVwsJsbJ5q5U1iteSWxbFNok0MmuTycBZOh7MIs+EYcazhTtYznBzgSBptqvBJTW6z
qncuB1qat9OhTH8/Oen8DuFTvM9JVMXHqsvs1MNdvriWMpSYYfFdDrY2qtmez3UMejOxKzfNKBT3
iR/120YovMd8tB7FtJZXxrZwivOBTd0jjM6mE/B8bAMmc/mgEa61HtPkWAbvVruyE5ambxLaU2kT
Iz4wB3G2RdQngzyWmwpfW83umkMXgTF6bv+enQEz4yTQbCyu7ALmjAhkhgdsYULxwWgdtXEG/8lv
VxKVpe39JxYZ8/m8mU0bAkAkVt0/B92V+Q8lDhpOyEdx602svlm+MHh+3+uNwtHglfQoX0O476Kw
UqpZaOvBLcFZh0+UWs0HibSu9ouRlJ1PyHPc3omrxPF0uxJf5PpLHW/N/gb01Wj9urzFl/bcSdR5
7pWgXSZX09jM7D2PtVe5lLdmlX75b1Fmz8sui6086RgbaeQ+ghqRxNmVYq7pIC5dHtCIp0YTbSa6
7OcbwbVSRIVUBmOIv7L40CVPYxbZbWmPHRP54/KYFoBzExnoT7TZmSf7Kh5lAdFoC+vf/KgbDLuX
0/i9Z98/1JKnbbS0ym4MgJpH2v3VVhTiYINDeXX0w0R3urI2t3WUv1/+YYtLCkjydxF58p05nwUl
iNW6s3R+V/LQRXcx5GHx6R9CIGaEm4dGaWkeojVjz4wShq6N2BC3EWz7KrcT111JOn5nY7NEir4h
CKVJ5Bca9WzjBJmSDok+cHNF8ratXxteBY0vO2Fo7briTTYsu2ibTZ8DRBHb21oZVLsrxl3VfB3N
h9gvj4KkXlFyuNdE18mtNc/XpaPn9Pcp53Pd+YZcuCEs2yx6rdXbZA2mtbSjT//9Kf7JdZepoRqp
KkebzNGjJMexbh3DvwrDB7cFXLdS+VraOafRZt8P9gtCKINagJD1bSinksCLtgb3XLpTT2PMvhq9
MceuyJkxNN3C6JPC+y5y5GFlgy4ABWTan4DRJ7FJ2s6zhfHQ1e+TmKGM8kvnGbAwjyVg1sw4orSh
V1cqldBi7Rm2NLbToLPVqiylMF2N3dq1n+PokxbzRrr9B5YeQyNRnVSjSfbnELbAaNoEiX6i5NE2
KBJYbe3LmP697eV5mNmtZyamK0YFC4Vx1Jg51oDlyziiqjXY+E/aqrJyiy8v2cm4ZksGR7bqxN87
Y6jxggTXooU3vAVuEiV0usloJEbkOwMYbRXt/u8PtNM5na2c7INjV0Tm1BUfg+Zr1OzL/upyiKXU
6zTE7OMSZCMbxUgii+jjp9aU7QGv+sooP5WwI+gHrJTdlk4mgM5Tjw85jw+ouWIUtKByCafHws8h
7H6kGJJcHtHSccFzgv4Civ+0TGaHc+e5LZ4q3OpBYb4GaOdJmX5r+tpKmKXSOES9P3FmO1GCsleU
MXH8JPhcFZ+DxjrqQ4ygwrBRhtd+FPZy2zxXQbf1uskOMNiYQ/z58mCX3oenP2K2O1UjkYJOnK68
QblvXB8fq2obxuqNoHtXtEa2Gu4VGeEvh12b49nGbCNZQ9+bsFGp2NR57FwCdaUfL0dZG9xsbypB
VoPnJEoZb0yG0X9WcGVXgI18j6Nrl+bv5XiLB+XJis4uATHTo8I3pnjq1ncdgE2p9Qqx6x+iQLBi
a07CMnPD5TT2RRzSeSumyo3Y7zXP6ZpbRVrJbRcTd9ikoCpp5lErneVbgWfAQJwGE2QvpSrbwVX5
y9AdQ75H1sCInb79Pqx5xi4eJicxp7zhJC/w6koxhpyYuDJF4a9ea+xueLXCu3pV1XApBcHbGUwx
DEMQGLPhIeRtUATm69PM2zK9bfzbUr2v8xdlfAR3+PcrdhprNqxGFsahyYilxr7t69vcdVT8t4Ru
Zb+vjWn6Hk6mD0mlINOxoNr4TbzNehNLpfdAlxEpqGHVKxuylO1/Gtkch4o1SlOU3jSL+X3m/TTa
zwEYWGsNILm0L6ZuP+gvRPS5TM8Hhrmu2AkGXUQNyqsZ3+nd1Yjeqltfy/n+8oiWTqbTULO16tW4
zxqdUPhBudl30Thq3s//FmK2TGkGqJQ3M5mOhPZL8CDkb0X/99DdCYrxvymbv4CtSo0SV5r2XNCo
21BED1aqcAMIaFjeS5Yrbi4PanHvAS+gXgZ1l7rF+RLpdW6CX5ueZ738MsJs3Yx675TdcC3GKbQL
5RVG50rMpfMWLQ7SRRpwU139PKal+pJXdrR3kwzVuelEr3FycGL1+fLYluMA1lfo+AHYmo3NQ2lJ
hQ5Rbqy0O2LNHuLaaQneJh9WNt/0D83fhUA2yYCh5UyYsPMBgWMIq2pkEov2e5UDC1QgWO/7aIv8
kZJupTVr3sXv6iTe7MJK8tTr5J548njIOluRHa/+aki3af7XGGN6EhLyDpNRrYG7zPnA5ESQ4joI
q00mkRxuu/rWxQJMPv7tOhEFlQCZ1JCa8ByJlKiRJg9jjMt5COXsBuxt2TvC2lPv46SBdqKQP1nZ
U8yfm3rIqhXCtlfpYpcO5sXYfCU5GpgP+Rpr8uNRdB5otjqd6fngYBS6RsobwuQJb+Tqx+UZWwoB
OFqlLktV8wNLUTIB1gutWbGlbyrpl96+ZWtqPSsh5lza3mqiWh4JIQ/HUDsq4h5f3cujmLLF889m
WogJO08xBRz2tGIn914uFINYSyYFsgBTjpqGvJetlGyWRnEaYnYteEoo9iM4eSBnSGXl3gEhlm3R
pH/9mmIkiihSGELuQvoAcFXius5qTrRQSX7C1Ee4HGrQLRChJ18R8RWUaRpdnryPZw4hVQWsM/1D
Febc+eSpAxLiCE2SNIAviL270dL3bYu55dH3Fbsu7WStSfTxOD2LqMwK226BenjTTlcsZPas2PZF
8A3DxZtRb9f4XB9vJUIh+oe6BpVDavPng5MbMwrc6VZCq+U68uonPaGqJxT6p75znxqxdTJ9+Hx5
Qhe49OdBZ3ulEgukV0WuC8MbH9ocNYbEfDPDcWMZ3wbDwKUy2A2lGYPxEh71rLrDL2UvGp/F2HUs
tb1KNWOXR97Ks2FxB59MxWydC9BDrpvwq6R63LlNedeDAM78YmX0izPO4UgFWeFanjPoVDNoGrPn
Q0n6b3qt2iq+Ddhtot0x9ofKEFZ279JhzCtlqopDaP+gcF2LaCCGJqOKk6+1ku5MqXhMxl9pq1xD
dF/JNxbHdhJMPt9NhaV7Br1byikVnjVpdIiqo2jhkXJd1UfJXJMmWVyxk3DKebjSKwOtLJnK0XXt
rsUqRxM3fbDWolkb1ewt3gi6KLQu30hfW7agfPcDRxC/S+Fra14bwvvlj2Px2z8Z0zTmk6O6xY/e
CigPQReR7T6QnaJ+9/r0GFPw+2+RZrdnJaRlIE65lJ7+yiI6nLIdVZ9S8+9xMHztnCxgUiHAYMJ1
PiK4kKoRShY5m6LaFG/v6j62/So6XB7O4h13Ema2SvA4Satyboa8jkTHzQLpgMSBsr0cZXkv/BnM
bHnSQBUrs2EwenUDT2+nGF/a7pjXe13YFObXy8GW9wL69GCFMGgWZ+m71qej5Qrsb+SUN0JDeqNX
tlIYtp/+vQowi4RUlTl1XKbk8HyRCr2XFFdn9uQAEVr9SSlejV5A0+kpSqWNtHanLp1KPPghMkK1
AU03n0ZlpJnnk+6mpWZH5V2JM0eWPw7tl3JNkXFpEgFCKzD3YBN9MG1P1WYww5ScN/PgZralJ9/L
chjs01x7QDOr/nR5zZa24dSHRLMKmX9g6+cTOaFl1KT2JhmWcJvI3t3g9bvLIRYmDxgTgwE5jLPW
fK0yzSvNMQSJagmPQXsbKrZk5I5O+cIMVrb7QpFropTzaoAyQot6/uAqM26yLGeh/BC51fHNygUH
u0U7D4ZdQBnDUBAoFruBItj4lGpruDAeJ8zXLHWFcQkrC7IGwsHzrkeYmcmgRRGIS5kevxaG/lfD
G6KtVHfiiMlcFH1KXaHbioqXHYVASd7qzNQ3LbLPz+hyiZ9wrRjvvIE2bJQK9c4MA423jyncdErZ
3jW11MEs0DJ2RK5ExRuM/epLFPfKRquk/AtQftPf9FIuIHWT9T9EQdCeqsI07srYchGgTPwDqML+
Z9DoiYKYOpBtExsjbJJGUf+l93VWOUrsy8d87IVt543xcRR9I0GQM0LZUY388KZwK/qXktUUoq21
tTw4Qz/oBmADNe3sSM8seY8Mugqha0xUfxtKOT6ulWhUoGs7v9vG2MpsDddtf7VNb1W2b4R+sLHC
xlI2Lp4ox0FS+utQEpKbKk66T2Y05i+VUHyGrv1AqPbQZ6kBPlscx9auDQspSF9OJmspWdkFbRd/
a4za3IxSHj81VLsPXmVJsBdkZCLTnvo/OIKgzLeqHnUtiF9R36tarGz1UAyPUpzK21jiWavjMHnF
RyMgG1BWR6Fsiyutbc3jAPqipXDV+9u6FZr6LXIbybtCsC8GnpnkJk71epBtC7U0lKvO7+VNHWWJ
ZSs9wsSbJC6xI6ELnD+rZRCSt0bc0dinvyR5iXqOYFm7vnUBBRSG3timWonf+iFEO6jBckN3VMsD
CyiFbriD7Q1Xs8hb77kZq9p8juO+GTYthJrXtKuTQ66ilL3RxyTaobs0vIuGB5SmhN6/TYSo/Yy5
kCU7Uurq2X4sVGLKpea/YpBYmFeqV1ifSLqTw4BgguzanoYLU95reWejGwZdI5Wa+qaXcyO9oo2j
qvj2yOI2LUQ/szOLNqOtpLjB21lqGZBWgzznG+yydtekqfoSJF7kYp6VpldCIoqH3I3KQw8pfWOW
Y87JHucq/YRINlI78txPWqtITouCy22j1P2OtrZ8VflpcXCF2rpRujiQie1F2HaItXeo4y58Qnh5
PIJTp+Q99oG0zVy0y9V+9Owyt1o0pzSt85w8NtojpvH4APRBLznFqEi/lKBF5aZqA5KoVu5dW/d6
90YRhPhZNLLupzU2wXawxuhx6LL64Hll/0mK45AvMDTH6ygNXSfxNOWxqCRhEyToR9gKY95pRRsB
HBW88htS1YFsG0nufZXDkFpoHuRm9+CmaXIFBlSgPirW8aPaVdZzLRfeQwLW4Gs3VIOxEyPF2o+d
7KaH0RCqG1+KDa55LfC2SR3pj20eY3HdmUIs3dRinD9p8DeuZUEPf2UaKaLdjRZlZFWtuq3ppY1l
65HZds91l8abMCzqK300BkdLknAbwREa1o7rhcsO2ye0FiZpNOyRZ7lWZxmJZlYJx0KTio4wImLd
Jxsj8zfUY3bc7Z+14qeKO6ntc3A2dnT1Y/AyJ81uNbH/cfmaWmD48UI/+TGzjKwSxbzyounmjT3E
Cj4laeKExre+V5yx8X5lxVvhaTe+S9JZozdVrb1tFy+v0x8wyzJibNjNtJ/KXV14FaaN0xSpk1Yy
IFMV8yLpoKr1Vo99J6EdgDDP68oELN1djJ9KxaRWjHbieS4gCEUIUoW7Sy9/RL7q+JW/U9LqWy69
j94Y2BZ9jlrPPCfOff6nX0lFFjcD9QqDxJfX37wOB9gM6y0DUDXQ4HvNbX7wqVy16VVKx2NlpFNF
Yn5LA736X6jpp5y8WjIBf4O6ASUu5IUTWFsxLLYZFBzcYYf2RQ/2vX/VyCsZ/0IuDld2ekOjtYPH
w2x6IzFWXcrBJJFcgdrYvWCNdxhHEUWo1NjkZfQkrJFGl1IvCC1IqUDeRvxult35niCMcUPIoAo2
HQbMnuwjw3d040295qOykElKuERRfZR4uyhzHfo29Ss1VwZSL+Wt9jrbWGMbLe2P0wDT/J4sGseg
XGQmAZq6CGAlqsld2rlfYszteRPGhXN5k0xf23yPKDDskIr8XeGeLReoDm5vgGObtH0uuxc/fPX0
lerg4pT9CTHnxviDMORCR4he6R29r5yq3P+nQczT+9Qd1U6XidCUP8z20Bif/6HHgXvEZMdBP4A2
x1znRQHBMUSRxAsi8AH5YB6SFZUtSNKXVM5vWr9+HH38pIturSO29D0pk84YroFwtuaU3kiJYXyL
crVpKwnpgB9isiVdE/xx+39Iu65luXEk+0WMoDevIMvdquudpBeGLD0J0AAkv34PNTutKlxuIVrb
odbMhDQ3CSCRmUhzTle+jLqi8XVN+zDhFoAgDFBk0PBL7QN53dBZi6sqjBdwzpTzN807jirLtCYF
9DYGcLhwX5FpuJQypHhm6hbOK6/vO4x2xiNhFlz6v+9ssNAo/EeOdJccGvQiK3SsBojPeuPtu7k8
NQgcy1pXlIrWlByc8D6mz5abJBcSR60F+WuKY4L7P5X+fALCyv7fazkwGeE3lkc6nrGXuzZx3Ybr
RgVHG7wEQ2a1F7Exi8PaROHoL0Qtqo4sNPB1ZCMugrYoSy9YgoSOZONNXf8ETdV1Gas7hhH1hXEP
Q+vO8udnhm4yyoEFuYbljA+F7pDYVPSwrZk290yAtF9JmmS8n+IuTFBFxhQVsZkgpYqMYKXzGJcF
w6FoLMZvKF1frsPNMpY2hbsMsOls39UF8jVOP02RlubaIW1Ef8pnhlwotZzKCBPfzp9npnevjQBn
SlwZ476x5vqWtsDHV4Sea3t8/m3SBehnvwWWIFSmrTm6VsdDo4nt9WNc6RRc1g9OpQWuCNV7yYMw
Pc8s4QPitphtvA2tZ4N9Fma6L0C+R2uUnaqflOqP3EkVoez64v4RLJOZoBXa77IJGx/nxlZ46bY2
VMRiy7fL3vFsbTKkdz83qUFdB9OCtf7WU3OfxN1u9tKQenZCCpYAZNl96Kj9+fqmrqnuuVzpxVBa
LTjUdCyt0h5Y+Y1pNx59vS5izQaja3XhoQVBK3i4LtUWZAmj78U4Now9eXhkOvcumkb0T9elrJ7R
mRRJAQdAbBTNBCki++HTw6Dqe1n9+fDKML1Lb+Xvx8aZEZndGpaywR3n5psmToWu0O7Vg3CB/4mK
OYaZ5DR5i/YdbzRRBh5a8NlpI5nYI591RdJ/XYrnAW4Wbhevj8uzECKFfRBYxdQ9NWLDpoe2UDj2
VRHIFMJ1INgDSveliMTwe94LWFs2/Q5f7tAoD9Cr7m+06kyMdN7+XOHnelgJyw+OXWAKYW+7b3ql
qGuvKu+ZGGnDglJHNqNK0Dcz7St6KrzDoIG4J7yuvMvHfrj9f6TYUsVXBFk9lwmkmF445ye9/QIk
pcA4+OPGUEEhr64ILX34B9w1aKO5PB+AT7qj1WV9mBunbMawSl4c8vYHJhEVrcirCQBw7v1Xkrwq
B4kiH0Ybq5rCgW599+jQd2N6T+tDUTcIkw59/liBozlRVQZX9/NMsnm5Ro5UQ9LXBQY4U8AlPlX9
yRrexuGuyk8j+/fNd3BLANxaAD7RfCff3BIjnW6Nfkk0s963IEbWH1pBNLBuq3zs6s1a4tgFgQDp
hOXPz0wQgoq8ymOcXAZM8s42iAi+8fRwXRVX7dyZkEV9zoQUbtsPQY5D05yYGOMTckbXBSz3X9b1
pdIE7Bh9aYST3tAF5RWQsHE2M97O/ZSGc1LeNmMQJrTb1V6reBOuqfu5OEkVkt5C4x2FuCGPSWkn
26H9jTCo6jpWLUs6HN1ve2uoICfwv1bpDcavphJJ2f2Qb6/v35oWnC9IOqBgEI7oewhyUBwG9lmT
7kyhwg5fQbqwACO0jH4veeeP3c1dNQD9eTGv9SbRGuTmj0n53toHoBgO+VFPnzSbAJcts0+5+VLU
YZwqguq1DT3/AsnA6zGmrESPL+ir+3J6RmaTIMeOZBAJ8uwv3CJKDLhYGMJEzkWKgjy9qGZ/hP3N
pntT+8GqraVK56wd27mI5d6d3Sut7bipLSKmxnisc1DxuvG2B3jede1YTXqey5H0sADVDR1qyOmD
XVB+HbQNRjuT5pflYEyujtIprIL7UcXAvWJwoSaWCRoxwGp+IISYwSCKgABSjZYRw/jGB0AKA3zQ
eB5jFAcHxR1YudQX4qRLzZsMVQEDMQZgvVHFZRE6DvccTaCIoBQbumIPL0RJqjEjJPOFu4QzvNq0
fXGTdO7m+pmpViOpRss1z5p6iODV/Wy8T8azPz/XfxGXYSFA7vZB2IGjkvw+E3bgNjPc1CieURxw
skPdK45l7YV2LkPuXDPAPFX3FB5q8ssIHcBRkFQEWPSfe68hZsI2PZCfwOADgLXp8fomrr2OL2RL
fmUCPUfgCMjW7U853YjipqT7Jnub2aZLXxNn31vPEzsIGtn6o+UqLMiKtbqQLmlkYaW2zUbsbpXY
Yar/aME3W6QJiRv9raEqVBaVNFkpgzItiyWGA16FYf20OQi2a0706ogis2Jfly+X/DWe2whilpFK
G23Dl4bLyqnJ/RgrcyZ25zDtpCPFJfrkgaEuhx76z02NGnhvPIkivvftDCQJn65/worpvPgCyRM0
la8FRoHV5iMH054vDBTeWgOgQUw1dLa6sWeLlS4J8HyqQa+x2CFzjqmWbKnt3FgBJ4VZYg7tx98s
DElxeFhA3MuRo57MaVkDvjt02AEYh3ODYuruuoj1Bf0RIdmWMgNJujZChIF69egRWsxIMZwKvsuL
t+uiVn3A0qmBee0Fe11SSh3l8Kx1IGoq9yBe1K0jeOhsc5PVT9Rlivu2ft0B9YYumIXQTwYzhRIw
YeolzBnIiDs0/zXuUrefST7x29LpiIPGUdNNNm6WhKVhkga02YPzHT01ioh5dYvPvkS6+mlqjN3M
lwgTHZ0ClDk1hukwUNRGIlUYWJUo6TR1UwS9m2LRmgcCQxedWX0Rte1Acv4TGCmqPV4p65kgDfhn
j6VYgubAIncoxE3a+wgC0gHT1AtwcQIkoJfAfcDAAslUsBur3tAHTBP405FnkVuOtNl0h6aF0Hgo
yIQ8he/SR4wPGI0K53fVrpxJWr7kLCRzHIb5NhuSEuS/MswooG1H9xTvj3UhQHYBSbePBibJomR+
1xeOXvWh6BGe+HSbd/421VVUFuu79o8Y2fMW3ajNhQcxI+brtaiOHwApJAJFbkclRfKxPoZS07Gs
sWPF3pl+9cFDXkdJ8O/ZLBFJLmg4/9kzS7pRPrpfJgMDMSFcT3/Qu+y7xmv2Xhf5T4Nb6ea63VIt
SrJbVdn7QRFj6+LilzttguwFQAFlsr0uZbmaH9xogILXMr6PngDpLjle5wfphHd1maTWxqZuEtlT
9leh5JmUZa1nKp2NQYomFdiiDORIeMLtTBBaxWCBQ7vS9fWsWvvAxit+qYRjqORSUlNWmWUsVs/1
QCZkolQEjNavPVQjuNfQIv3/kyaFALM9pMg0QSPGtj92nP0sPXSOUm6go8/SQfAo3IxUQdAoTOCq
bpytUrq9Q2GjuWNJVrTTM60wHYiennrelaYVXl/g8oNk9QCEEQgZ4DgxiSFtp+3xoa8z3KzaR1tU
D27aJiOTqW0KJAD1uYsqPwiFVe6vi107RaDuYZAf/ZVAP5Z0n2V2AmwC6H4/3gVVmLbPiXFIqm8p
nUibq6gpV98H5+Ik/9UAPIvrHOK8FNhnzp1X56TR97H14IjXLNtWQ1gXf6E65zKli8cpgC7LEjKT
HnzD9qFuSzI6d4gMdO/RVzUIrL2/zQV731uQBl3YsMt7MY6YSPedBnmg7BXjCFa/6zSkOxOSW6cF
wRrIhqMfeYmqev+bZPajBv0RLF99wWJXoxDM43rJIOf+14a+MjwrNRAK+gz3w9IOU1+QwaXoJ22j
xhl2vLJ2oCsmQTBsY5pHem1tXU0FF70s+tq3Sdrdsy6pLQ3aPSM1asZPtfspHxU3aC02QscEmKLQ
PYEyrySjbcET206QoaUYypqCWiNdKjjK1+WwQT/cHZhmhQI5x1i9P2dCJbvEK2/Wx4QiQvKa13wU
Oy8dIoqu3SxrthhODLmNvmn2merZMXd+WcV8axuvpa4RC8BoNWBjbWs+tXG9u36v19Xw7MMkw6W7
yTBygNWF1ggcWu3dHJAf2ZXTd9vJSA3EDHrroRtsOFyXu3rQIOxaAENBtyb3W9Q53sBoT8Z+jPXe
8fq96SeoVKuKceuGBOVE2Cx0XXxI2KFRtELjHS41b6cQhHYhxt03PWbHHMzoAKbyxU6biHtoJJ1T
xdauOfKlkvlf0ZINswXSX8FiwwaX32SMHcD1oVDl9V38I0KyIbVY4KwLHF6AplyQUcKEFIQi4f83
h/VHjHRjaI22shIJmzArxqgL8k3pdhsBvObrYlZd29mGSXcENbrB6xbX5mcHZ976zVMA41+c8gEM
kftBNT2p2jxZ83sAmjQTzqc0ok7cuu7JHX9cX5FCBeQ+szyPRUCX+FRrXkbrXhnFrf58YEE6GJ5G
L5YMSgpUX0SL87KE+r5vn1mwv/79q1YLZDcACMJgDJAHL30UGGIar+xwS3u9OInCJZaRPzv0xbXp
vnXLIx9Vc9TLT/zgAM4kSjrAKldngQmJ7nRwweeOZgNt7zQ/gFBxfWmrp38mSDp9EegJ2gAgKPXv
h84BzSW6ilToPKurQUMthoqWUr3sagoxaznoj2ECBBxMVY4HfQI+Vap/0oEw3M+64rzWolDDR8sP
+MfQIiCPS9lDE8dN1S6L2nf2u29EboDagcJ2r2oFcA0RfIIWBU15l1qhNTGoUFxsXeKWUdsLkpcM
3hODEcm+TluiNYonxOo2/hEot9WkfUOzSkAga3a+ede2m775qfsvhgrnSCVIerYmmg/+UrasTANP
RR8B06wovplGGMyKotXazbU8YGWDqG/BjVj+/Oz9lXRlwDyfo1PIxGgv35iBqny/JgF1e7Q8LwDT
uL+XEiiwJIOgxrgKKiDhTDFX8Bc9k+hAwfdjuAm0t64USNqdYc1GDAlBwcNEoKktShHJakLhflad
OLpaADEPdBD/wyBb3vM8ZgL4DYHx5pXIG/90vRMvXgrzLXeitLjhqozWosKSGXIQLACyCW9WOHBJ
EeK2q9KRgbF+dF8bYJRU99Te4ZHl+ymSW/e+ylCsWCO89FE+BR44uObkJKVpAuzNNYDvrLOK78YA
UMXoWefwS6WqLLyiFwAosJDpxcsD7cPLHTjTvDKjGcdwKiY4A33r0+nrbOsK5V5dzZkIyYjXGYfl
cyDC6BgBWXDUi3uugnhZsXU+QIxAGQJjh+Fg6YhcNuRWRiFktvA2TDCYjOUUW9QZrjuKNe2DILwU
AIyNNIbsZBOjsjqMmi0oQzcjiDBQsOH2zsJMlkZqtN6UtzR9vi5z7YyQb4S6YyAfPc/S2gCSQfOC
D4Bh9qttHdMDshgKm7oW+GNZf2RIubPZSdG7X0BGQYExAJJZC7Pk9TIdt237aMZ81hyl/TZN/n2e
Ew1FAK8J0FQE/yHbpaCmWeCLFtB8d3H8MxufGxXb+KpqoLEMnda4VB+SFfoIQswJVd6wpy8sMEhi
fffKHGb27foxrek5yOb+kSMZ8bTOMKHVQ05Dw8ICa/qd0Ssi/LXeKHRwmy7yBGjmRVPy5XXVvKwc
QToI7auaxzmP6T4G2kc7W2By0O1kD9q7edfqtD41RnoAB9vnQAD7sJ6T6un6au3VbcVUxkKCibqN
nAMy7NqKjWIE/ng5JiXpAq97E02aPHjlSL9Pdo1py1xQD6wMrlNEvKv9u7RI3dAaMNQISq683uOH
N7u68DDaz+CcTqPfCQ/UcW7SkGyeH5KFYzjT6LgD5iA70TTpXx3AV7Zok6ZCJ3riZA8YaegeU80t
nv1gBmXMZCL5O07eWxYIg0YpkLoes7gwoMUtIJfHHBilZn7fDMszIqaTD4YKnm2bYmp+iVSbEoJh
B32TABvrwagZohlmDOaNCQCOv2ggwXEClGxh3wzAr3N5nEAQahLdh8qgAn8qjXana/UpTpK/sMAo
3wO+CdSY+GzJyDtjUrk0nxcAO++eAp1lQiWYOOB4vK4Ta8YRbFDIXqEW6gP9RlrPzAzBvQrrGXOe
bFFojbdglmQR8zh7bpNuInPSmKFZGoK4AA7fmOg5ebn+EStRW4BU+cKWDReKkuLlnqbxSEugCgEt
skGQbT3ntCDAf+bidUwmhdlcuQMXsiSraccpt6cJsrTgJmh3Ttrfgs+y9DRFjL0qB3kRxDsIsj/w
jOYcRa85wb5mqek/TibqhI4GYKnABQLC7Dr16/U9XPE4gElDUgyajvskU0DUY5FhUhnrCkBvKyy0
QgrV837FWl6IWJZ8FnjwHmB9E2CCQwGutBy814ExRT1X0cGvi0FmCcEUHKgcFySZbzTTovp2+62t
MFUcP+faz+u7tQI5u6DK/REiqUGVpE6XL2rAvN/ZCswJjcWnWj8YxqtV7hyAo1COSt7dgOYqlW6s
vL8gHKEp4FLQiSYPF86pVtbFb+xqtwP12150FYDz7wr3xk2jDpP21xe7EgsHwHHXMRUJOnHs6uW5
VRzUvVO7qDwVhzi3d8Y4fkEt4Ngk/GTbdajP9sGxxNt1sb8RG6QYHHKX5lzE/ZjlkOQKrV9wwqAv
NTBT/OYVHglYnNV2DuZ95xvEmjDhn2ffEueXzvpnfzJJaubvML1R5QA5Bt0ndfulAJe73Yk9BWBe
aXJFXndN2ZDFR/y5AOZhXPFyb0r0+urMwd6YfXYUKKw3zXgzeu/Xt2LtBM6lSDcnm/16wNw1LmdH
xZ0NYFKgn/qF1RHdzeaDXnfFU6EHu8SLq5CO4uG6+DXbAG5QkLMBHcqAkb9cJI0TDcNEuFH52O16
s7mznL94MWC2648IKZIqeV5Z7nJpHT175Hr1lKciXHrArq9k7bhwb5bZUgQwjgyUY09dMXtDjYdJ
G6CLZt6adD4E1aQQ463d0IW6GY85jC5a8o4xL+ataTcghkkN1pAywNUBRoYjIr0qWmfLU8fd+pyN
z/5A+R0tyyIqAR6Hv6ThI0mmZ/1EPD3tTJKPPZB8AFPcRLrTalPYpnnxAPpd6xYwEsjDgi/83uzz
dCSxro+nmHvzjZ3HFYCvzTwhLIjZex8HANpKjaonvdtnJ9G182NgC/rS5cF8w1Esj3hPZ59klQuA
jwb8VAmxKM3zEPE1WmqBgMO/W06Z8E1jNs1eq40gSsY0fvCFyeDhTU9sQcBaA8HW5juLjUFOzM5v
kRJKH1oOwGgd0cFBq+ND0WjmwdPABe0ZDTpo/TiaBQ1Q5w6meyANzzvb0eyTw/A8IWk5NBW4LZk/
k07U/vdqtK39NHfz29S6RkWEl9MHa0aGnQAXpI/JBBifDeY5+ctYjsZuYFXxWUsyA2AHmYuqpQZC
YYWNXI2DfLBPG3A5YLmVX2xmoHV16eElhfY47wSuaXo3gL/jYCMH9IbaeAxMjXoYI6qN/p3hD3lN
RjQgKcK+tZt6/hWSWyqRhKTCwVeIYD6NhQdQpmF3/Qqt2SLfBTAo5gtBVC8zkwuE053NW1hl3wBj
XYq3N01gjehWK5tvjd5g9s0/UFeV2lwL8nzgtILp10T3sFwwCgLgRVodMiS1cTKzsNES9InWSD3u
qa5KOK0FX+eypPxFNeRj5XFsI/UYoF+GstoC2+2lL1n71AXaXzAbWBhS/LM2ydNluOfa0EBeOpcj
ycoefZOTdvKz7GeRlreTl9IIKB71Rq+BmMI80f66fqhrdhE/wEWHHNQXuaFLC99MAJIpe3yAwTge
Q1bQbOJJfIu1TtWQumYZAeeF1Boyx8s076Uke2RNjkAQrsyO3+uS8zBgaMLtLVS7HbBG6GgLbx1g
n1xf4Jr2nIuVTjRvaBNbS36Ntd6Sbs28yC4QI9TI4qhootcu4bks6TTrtu2cXMNmAp6PlDUOlO6v
r2b9uP7ZRJmjEGO5WpdDTpj5dy4A3YU4tsW36zLW7sDZKmQ8LX/QgznusWNJ/StrNYJ3CDowkvue
ccX4l0qSZLSAbABQ7WW/esz/NRMPbfFs+ZupU4QxCh2QebVh9a1prLAiv0023rxtgiKa54iJZyBL
KfyBak2Ljpy9dWr0VvG+wAnpVUaGYCQpBbDmhnWK9/eqHOCeoeMa86a2/BQYkqC3zMUqWn0aNXXU
OrfU9olnKDRuXQ4S4ciz4hkgawPjE0CJ6JKFQjacD79awFXZzmaMf/2F1i0V8/+VI+lC22AoxfKw
b4ZZbgOXnXQnfstL/wYOTQX7o1qTFNYmFZu60kMC2Qniby6SPyRBP0jXlj4Rjff0/1uYpBAThqhY
J7AwDVpXAQLLLTbUfIlTle9a889gCfxnB2VTbk5FOdgQVIw18YZxA5hVogdvszWFXVY8VC0FiDxT
JHVVUpe9PtN3PENSB/PhsK/5jSj1iLonEMKSyQDCSoU4cpv21fb6jq5e57OFSp5ET4WngyoN73xu
RnjdkcwYnouaIUrWwr5Rzd2rtEXyINnQcgzBQVzpTMSKDy4HuBj4ZVTEiKtyAO8OTip0AX+g0xBT
UxvThLS8X5a3QZpGDsaJNGS03FpF+7m6g2eipCVVbhFwwAguZRpEc1/dcY/+DtAO1GHr/kVDeoBM
JEqdAHwHZI3kFAfTF7SqYagcC0zXU/PVS8sbZprA1IJ7bO1RYbDWyhvnAuU+Z8fThprr8Cp4WB90
at+4WXfsEv1QD59ApXjvOi4xUhdZ8zpEn6VCOVc9NJ7BBlh+jQB1jsv7wMayAY0wTrHUaJQzC4CM
32InVkQ1q7pyJkU6wKYym6HPIUWgyIGE60lP8+1Q4MHpNIoLvvrAQQ8IMK3wqEXOSbIrPjIPbVJB
ltZvTF5GhZkh+I5MIPi1NvGTaEwsYv/FJHOAZDme0ICtXDLZl/toDi6rSoFiEZvi7egKSgyQfbla
r8jjrNqvP3Jk+pUp1URcaUslpwhAI/YFiWpRD4T7uzzmodN+dwJ7c91+LYcjp7fOlvYBzt83a0ez
ILLEgQW452CirMKOfcmNGnkdxfmppEmOdfbpgnqLjbSXvsrnRHtyg9vUfk4xtWsroBBUmyk5VuHW
rl3rkOVytpm1aKq3/YzQ/g2ILwwQj4VyClklUfKuBdWWtjJINKZ82zs8yoNkI2YjSobyEI/Va5mN
9+6gYtJcfuy1I5TuhIGRLO43EJuAF6tiJSpPjiKQXGscDRDbARgQI/Cor0ibadYerEuGLGimnVL+
1rJPfXe0ksgw93mDnALYc7fzXJI4f/T1lLgANneO3nCwKIhis/C6zq6atbOPkfa5zaqOTyUWzN2n
apg2tDgiR60QsrqrZ0KkXS0tkTuCYcVFcWO1I7BH/gLQDhVMEzNDNlr2P3DfeTiqsufINmrYQoP/
6OyY6DUBcI7i9Fb360zQYsDPwqLCttAqzSAIzUukwfBlYr0ZrsJ2fRRiA8FTRwLaRLIc7DCXQlrM
rAEYazEktgg1nu2awcbjxvjXx3IpRrIgKEQnVmHh7H3T5Jva1+PNlPVldF3DPrq0SymSumvoAgIq
DBbjz2ZU5W9tmREWfxPOl7+RA/jtpQEZdRxJjj9SJy9dxD52D5aO2LmZkYUhluh3gO1TsWp/NE9Y
FPA+0D4CjEbQK1yekLnAKI828vcD1CCdni1M4XpRCmAEAGHjJY9bq1C8j3foUqJ0WFVquUVS6vBn
7nyHNw7pg+Tx+g6uqt1vQD4XtDdOIOk298bGA/85LpFVfqtrYb9jBibexUWgAr35GKeCmspGU+PS
wI1SkBRMlVSbR2OyUX8omhvAePEevRbIjLPPqO1cX9RHNwlRII3yHeBPuaYpGbhZZ90wjA6srXHT
tu+G+2LkB/AkTxaskWIDV0KqS2GSoct0M2m0GcLMMjLsW8sBgEZGdH/LW4xYPLfxZlbRR61u5dn6
pEObBKjQs8xFGF5yYg0ZmQG2jfiDx3slbOjaXlouRlwCFEJcVw5w0OYQ80bzcGwNGTWLjAFS85wB
xoVHQ3us3q8f3UrEvzRT/pEn6XydeTbNPciri9feJqV+V9EveGGEQXOrTWQct/4QdoHCYK3dbWRv
0b2H6BSVSkk5RzpqaVECYA8RRpwDWT4A98/GSANS0L2pv/r24fo61+4d4MsAmQwcEjS/LR905lNA
+jEXE4PAHoPa7ReveRvjH9dFrJS3bf1MhpxgZI5Jzb7Vlhp6+zzXczQMX8Hi/cVeMheT8WBQ+0gd
sNz7YscwIFXM72g2VDicldany6+QzGZeZik+AysVgobU+cbi+rEam60R12EGbjyRIFw+aVq2a/kA
jPFSUU1ZuyznuyApVNEYToXpoCWODTaMUjLb77NxcvIHb1TkJte06FyU5I4aJAyZ12GpOvLTLW1J
4kXW8MPqtgjoim7v8b8xPucSJUvXOFbudTMkFtNLznZA/06aimggiOj5a+clm1QPW/3f58Yvj1Qy
eWMLpzcvUkfvtUHGzVb5ddVGSgbOrwyn6xZ2l66eUwJoUpCDctLV2Ylbzcay4rcaLZxz7TxdvzJr
xu58OyUzoHUxpejrhbFzQTHkgq+hJ14PdOn0Z54fsn//8l/2Ee9wz0DHMNqELo3A3LO8w3AYXh7V
L9FzPPhJHUSV8Xp9Veu25o8YSUlQkeaGt9yAfs73IJ+4tXt7o5tMEcGuBX3nq5G0AlAQid5ZEKN3
T7VYnJK1rWno5e7++nr+D5PyZ0GSelgsnnJgc6NVDAn5sew3TvbuzpHp7SyB0bDt8kx0wjmNUORV
hBar/gl44JjPQIvaQjNzeWb+2BnNbCcAniwd8bMq7HHnFnN+qKnno8pYxfxJo3b3PnObRbwdmhsb
1dxNm1fa9vo2rBo2FJ0B3AUYLDD3Xn6JltKi8At8iab/BGWUaLdUOzbV0l2pWLRKkqRAS4NWnlaQ
5AdJ2Hibmr40+qeEpZuGFgp/sXr1z1YlaVGCJIA90BS5zHKLYSjMmTN7QvMQJZWTYez83cjeru/j
agSHvsN/NlJSJ3hnzZtdqJPj7UDJqA0bHYQBuRvGbcSHx2DCG31QbOm6cz4TKpmagMXZ0HvYU4s+
eugG1J1j2b2Xs7HpjGRbtz0mFJB2eUSbaxvcFKoOSNWRLpbwLP6wSnfIvBbbXIHeOc1fFqAYPGNs
e+Nlisrg7xnoywQLzNzZUqVYJx4dnhUdluq1Q5SJGTIhbM5fWeGGbfC5skCSQcWxd4odM93PHvgR
dIBr81GcdP5LQ/c8bOeh1L8HRhqiBrOzRm2XZ/ETa/Nj3zVhGai4U1cQ8ZaPXjALEZyB9kfSQ2ZN
wLDtQbvkGCc4vFC4A7HT/Zzf4ZqD29RHhzMfn0BZ7IoXEdy4+rs3qPAIVv3R2UdISmKwmbc4KCDc
o02amOILHqcZKGGmaNAZcFC7aBwcT6Gaq+7iTKh0XJlZFU2ZQmjREoth5ahJUhVNHDDuoWEfteKf
DZaf0wNo7n3uQAwdCg/4PSWbMK/vzuiMT9GTQu0JebDULB6MVNQi9ETa33RDlnYkr7Lhp23ktk2K
eAq+6aCgPQLFPrjV+8rvSVIH9vQ4j3H/ueEFOxm8izHa5jndE9CFhu0EKrJ0a4oiwMKqwicJ02cv
TAGWC+YXv2Q3Se70ezSPWMfGY8gqMc14HIGk+ty0Q4ZkE6iz9nFK/feqE/FN0SZoPm9EPETTQJGx
s8R8V3tBuctbz9n5bM42TAPhnvCH+lTlnRchOdZGE2b8XlvNwSvDDZLspkRT0D140b2vQPzzb6th
pgPpPN/MozmtkMzu0cnybqVjsXViT49qdHmCNBDj+4J21uesL4aHpjOyKgowpI7q2VxHc1+lL1rO
XVKmlf/Ql3zySIE2lp7MU2ztwFPt1Oh7nNzvOnbsmLJkGd31Bh0NxAEF4zIL0nHvByiWoVvNA9Tp
QmwzBEH75s98egHDAHvwxzG97zCLeePzwjgwDOFsSsH1Xxkz+WPTtPpnEF0FB7Bc4CfGfltt6eTh
wOfJ6A8tUug3SQGcNqBAJlaEnLr/CuCI/jZlk0sBe6nXP2JQ9GzB8TTEYYKeir3hV7SCqytb+2bI
J8MlZtoH9bbwJwyBtnHsAIouLoaRIIltTsTPTeNpGrvk0Y7NdBn2KOO7DjxbD3j6gdnVZX71xWuT
uCNNntAMG99qPqC4vWCv27X9oMdFf5MCVOE2cPsFrEb38w1ACKZfFrWDUCsmYe2ue6ZVXwgaT9sF
QDQmNSQPP5VQZCB2gCu4b2zST+zWtWd/Ew/ia5X734t2OHk1vtpppsN1yethToAEyu9GNEBYXPqH
jFngVBorzB0a3Ta2uiJs/OBrkTJ721o8wdCoBlOMMjjRS2BNaAbe5k1TK95ui+f9YCPOvkL2zH3b
+DrS1SFSyXcANtvZ2mGudiwX0fX1rrrDM0GSoeXA+tWQEwccNxsG9CSXX+lY/HJ07fOQ+YTPKkbE
1ZgDzdjW0qrl+0goXu6vVhYB0JVywJ2Ko2X8xu9pvWfD2/R9gmAx4uNt7m3+/SIXJomF3Q//yhMW
NiZshnKCTL39tvC/CefdBayOP7w7qvr3+vqQ2wBDvA/IIPlpk6RgEEMTBtiI9JdkBCzF0SlvR22I
fDRsefY2A3GQYSgWuOZSAMyMDmQQJhgfiK95kCWU9zXYJeaaOMCtTftsQ/Hgub6Pq2LQLwtgCR2C
5BakZJgqxmPEM828bwsYb+3W7H9dl7GE1LLmO2cypJAbrwkrsEzISDzKtkaL8W8GCjfFhq3dr3Mp
y0rPosB4mqyBGZDCRQusQAZa3SIUZtSOiSKsX1cIC89cFLqQsJcn4DK3prmmQZQj2s0sHCJgQ+Ea
Q9Y1B4f1LqmRuUhbPwINkuq6/baU59tpAIgLo/TofUd4COJrKaYZPa0RLIP3opEIuw2KBdEYaUQj
aDjZNGEagWo6dPEv3mxhvxlDERlhTHKiExpqkSDxxoucaFDsym9osw/fZTootmAA3/hQU9DKRBea
HwjCNst38YhHaMIOO3zXTP58lxdmIWK9cNqK6D9fVUR1mERx6EV+SBXG8AO2EF62OqaWMGAMVKOP
3SuGgG9EDmYk/nTISmIkURsQ2A33udsad/Feq44uGbBDryl5/qHaFFPWSlm89Dbhes4bUG+MREsJ
GHzMR98L68OX+yZEbGcB+pRkh3hL9995WJKaUHI3kV/ALwhVJQsAtUnXEHDYS5u0iYgCqU+8cy8v
CKvmjlssd0kURccouo2Ot/hv2+XXdku2hwMh+I/b7XaL/0YOZNeTw25Hnnb47b//4OlafyNPZIc/
PuA/n/D38Hc3y5/jt3D5FeKfaPktDEkUPj5Ge/w67iErWn7DvyF+LX9l+avL/4h+HN8e344/jjSi
+F/HI379OC7/F3znUaERvycNL/QUs766jrYfaINlGoF8JE5a62NZ+cQhDfnyH+W07vvII9MmI9mO
b9E9HlXhT7FloW9t4uf5ptyJo/gfzr5ruXFk2faLEAFvXqtgCBJ0okSp9YKQacF7AgTw9WeVJu4d
EeARzt7dMxrz0ImqyspKuxZpybk0efL1qVNMFprDmlv4NmGmLrg5jHAEpHs88NnUiRFLxb7OCi4N
6eYlIwkJ2FZ/PFOLHhfaNGcgpLijgC2QoQ4qhq4h61YbQuAn+EpuhFR0ahOH7jheY6YE5/G78f8G
xb/d7ltBE+t/lcQ+GSIfgLsk+zZZABeFdquWhP+SsEj2d4bfm5cXc2tY271N3J4t3Dl8yMSTSWUq
Vmkp1gc5wHMkKKSQZ8c60dXx83OzRIc1M+4sQgbgt4S+InAvY4tuN6btMZ8tNsgFlR+xTDFMhiCp
Ww8v1/f+T7rw+s5OAeoHXTTQT4FDx0FMzhtoMEI3ciC5fLHfbffv4cPanYJF0zxv2WCtNODcQjEI
pMjarPDFlVIbjllEzwrBWRPiYXcJtVYLWvVdYv152Gw98FnAwAW+Ywaoe7t5oi+mhYiIg8K8bO2X
7T+/bFiVLYwL++sfQ8GMBbMYDrMfLv4/+/v7l2URKyeeR2E2jquv48rcHGEcPs+r3/Vy9jDgU8FL
rjIGITbSyk+e0ay6KLJftCBDpA2F0Yu+LRZdLQ0rfpemJnsCpC9MZwKzCCmC6XvNX4ssyQZsPrNm
sLVYtEUWbtm9EwZ8nIA8D3h+4BNMnP5aMrKsikCGmJDN5rwxt6+284zr82wtHLHAvPnZcn5ImphP
Pg8E3wghabPd4thgm/6Lg8HYrwBvG5TFYCS/1aGoMIq4iUYmwDRftvZf4kAd6GrB1n6j8U4X8lPO
ZCFClxVhUkDO9vX1/fHxMYCb8gjDw5yVEf+O/4Joy7Po6vRV0tPX6UrY76+BDCRk/1iogH23nM6/
CMAegNLEHO0UgLHGlCCoMwVoCrsu7h5PMt5IPJSrFR7K37d5nsmE/qOl4P8LY0/RD3/5quEVVCom
DM8/Hv4HvPJY6oo90L+Lmj0B7KoBVVsHAvv3YzMJEHlkKoaLAd5R5nUwb8Nl157df+YCfLsDSzLv
7+UPmeLt8gIj6dumukAmur0JfgCGDj/PWG0CD/Sv8+wcvIPnWQuHOE+2ThY7eVjbqhNDPoFgWMCC
2Paj84fulozK3fv+c0snhlYLBLGsI7Y8c6sRA9bz4EBTn5bUZF6fmixn8kKpUVoLmP2EoBfTdh2y
W5Iwi2e+tUOFi45WCbTTTOfopLjIkXD656Q2GnkBIbhl2nj8S+vj21TSFbsDC+2n96//D7GT659I
fpaNAsQy/UjIS0tfzphdxXMw0IvJ4hd4hPYDwUvJvI4LvA7iPAOA9TumSgmCPPzG/i88TN/YYTMr
8OPDJg+TDk7gEegK/9wWKJG5/f6Bi8MuD3tR8VSyy8p+4Cd+efjn92X6dr6xW7jGC3eY3Zdfvmra
j8xVftXyN1/Fvgwf9M/rzb6CfQsLAqzvl3TpCySm0tMvwLg/mqEAPgE/ZrIvRWGkilxj0pIJ/o5T
WKjCopBnrH5H18xMmkd7yan5ziXdCMZ0pwLECwOxLboapYmlvMQ5F4e6hAepIPuABCSjGe3IX/zb
SHr8DJg3ZeEbCD7F8Q70wX1wXMvCJ319HT/hcbk2bA+CnA1ioeP5vDmuWvIVIBb/XPRfZ+k/EX4A
0HCACQv3Ho1At4av4lQlbjk+AacXGV/8r4ZIq/E9fQ/cwo0fSlI7yeNgXt+X+CfmDwrmFgzQdaMB
ABPtSMrdCuZSjK33mBdlr9ce7+njI3tSsAengcCrWi2dy3du6vZcMPilIwkDslcwBkzp4ECjV8h6
lGXUjk/ZFqEzXW2OG/PLMFdLM0xzJw7+G9xaLA2QJAAkmSzOD+UL5kRFjqjO+BGtUtceV38lh1uX
54i+g2SDqgRVDAp4qqUYgT0YN8tkriMcAnh2wFCEQ3S7r1c1VDm10yD6SXReOjM5p+716ghO4uZO
s6oW7M8sBhUn8ibqXuVKy4sl5HW2cBJeuheRPiTUb0zx4F090dNM3tEWzMv/IhQt8RiuYNkaxufw
wxup5ZaLrwGEpinVAvM1Oo5et/poQF3ylW9gbW2UWZ6qJWd2Gm//s9Z/xU48k8g3IhBAQawh0uHh
mH3xFGDTNOI31z/Pg5m5T+hhWeygZ5ZqdqI4VCTJANOBmePbxbY87ufIFjsapForH6IzOPq2+rqY
j4c4JcM+xB4jUUXiJ36jWr9b8lmA+73mH9InnlFlNGMlA3CbDAoZ0fZwxuMGUCrf4hzxeQly+Huu
aL5WlAcQV4u4qRPtLbIIPSZAIyKxV31VZxGmM92oruD0D8VLvwaKFq1APEiWzNFdwXCicXEQrCD7
PBHcJH7XlhwEZ8BqsHgLwzOVk2+Uh5RcvcHWbeN4XfVObC1m2piuTpf8U/LEAnOa74u+zI4XayPi
urTlw4WQwGsCUyU6eWpWuXOUXOWwdLbf07U3ogHuAXJtBWyOSHABZutWszrQCgESPUP+qEcyNVgZ
e4lgYsj0bcAe2tEmsS6b7CjTAGlhQJqfD1cHePKwXjnJDs0eOrDxLXm3G52cFq5IAvMpXYjvRLb8
6Td+33LExGh2nzVPj02TSkULBkVTPfdEs8BNakm71xL+Fnr+nIsXrTuauSGJd8oxfTDczIQZcLjH
wlLchcswc2tAHgDDjj5u1nSPiPN2wwxMDfBFKYe0tzWRRA0RLd8srSZwBpFw2MPxc0HizJxPJE60
IzDQdZWCjITWnB2dOXQc0ormm8CrcB3kD+X/kANnj9Nkx28WOfGcLiCmQQc2RLbrnNuWGQT+NWhP
+ZcoAzcWETITM1HO7wudR2AyKIHhCBgStlbBid9urcSpY5f3akg7s9oFRCP6WttnD0AfoFc7/lJN
9BkgC554+e5Lsq5kl1Ke6LuMvF1J8P77x8yzPZOPmTxqqNI3yqUAKfWA3KPCptvkgQBU0gPl2fvF
8m2gn1S0QBVCJGpB/P+4b2gif3LqmBMQq2bEZgzIe2ak2dW2aKWPBc0eLithNTpPQBmwUwJ+FfOy
A0TXul3l1Fhoa5wbRXyGDqAhFMORX5lNE9QBHNzogqTX5aNRSIfOcDfaBJbuhu/jjt8rTkCz0LIM
V1i6aOy0Jzp4I3mmDWifqDpIbqwiJd2L/NU6474h6I9Rttxr5TURbvmSQZz7bXDXBAEwOEiog8x2
qoT80KkxB64yGnuSGbuZdbUMC0fPwWmXnPgreNS2nU4BbWT2Hy1tL+R3xbtzC24/YKJ4kaFmko/R
YhZm2txqjIjg6V8X7+VTt4d1bwabfiN/iZZM0HGVb5JHGQBLlF/vLign+gRA3UtfNHuesCXMicX8
Hu6lxk++KE3HMmk7+FmhRK8WhuG5FKb4+jYS3byAKJIMdkzOySM8kYB+8qBKXfiCmfvDPoDB5AKu
Dir4HZn/8PVkvecSTcEHdBGuILMB8j44XMmi7zG3e7eCJiut5DhNRfBtUuWUehqYFkiVknITuRl9
Fj9EWzeIv/C6zdM/k8VNHpQky4EzrEImih2P/Jqn8p8W+/lX30e0RvYwe8+XRN7bT8DXYKAFXg5z
sm4NrXapuLLj4Sqrr/0eoy0VSlh477tV4GgGaq2jZV3NAVqVmUvKdMeuohsO0QnCL3aY6uRp0dW6
FyL9ktJkFbekP+W2QdFmZzUAOKUcStDG31Gl4zawe4BlbZbqq3e3+4f8adzAx1EpyT3kg8PpqLlq
jedUN0daOFfLHVm/n0BPv1/pO0b0Zs3T3pOo7+I2lFloUhB00pNkrb2AZ/g9odVHj8WbodVb/nO5
XfIs5422uLPAKYKzgqEzBebs9qQvkYhJkzFAbcqTPmt7fMnWsittazxpFvpQctKufl/rHft5I3G6
v/GlwSVCMxzlByq/FqvejPfDNnjoVinJtj2F9ab5kbejJ5A9aetFtpRZNuN2xdO9zmPB5yMV8kOX
2xunALFvdY7NxNMfh8AaV1pCclo9iruRW7BS85B0IppZlx9mqhfCJPEltnSn8/h4hViNRn8Hg7QY
WN9fzX4tbhBFmNLj73v+DQRx+1QCvBaBoYZSPZgupvc59VuVE9M6obITPct4m7BGr9hKCJU2nAXS
GNfwelOG0UbWwxyJ//gCLGO3X0eP/kv1KS/owJ07hu9h4MCMZho++8SkAQFnVJQUbXP+UX4Q7GId
WJ2BDg7Rhr9gJ2Z5JXQpSphXRmURXjkKsMi9oUbxnQD/sfs18AiFzsgTKp0AJTE4CtpI5D+FY+xG
mLJz4wGcb8FJmyfVmUwR0EVICKBt5Pv6/ZAZ+6EmNH2VwJh0Jv/UR6QjMppodAIF9/Q9DyvKbS42
ugGWlG0eFUA08OsYKwdjNpn4h0WeyIAhxh4jt0KiVWCJf3yvtQ0HjcMPmK1fmO6a9aWgwwBkXsBr
RUUYp6qLt8otyWlfXxOO+cKwJXb9cnH3oFbSqerEB9VEBzHC5JfLWiWGU37ltKTGE1h8kFiLljrd
5gkJfAuGbZBjZTC/MwS2Jm6kRoi/v0WkmAJVApKv0JkO0ot99P775ZrXMybCJia0qAFjX2QQFqL5
fFV/ZuuEalT+4M3Y6p0lEOO7KgWfG44nUh+oZk7ujsxXVeBzMCLisYYHmrrvEQ22mMTKEAaJB99u
3Lyg+i7YL43UzL0Ctqv/Sp5olFGPYeCrYULr1AZc/1fg8R/1OXa0hZjie5p/Yq5uBE12NDeSyK9D
CALUhHEqzvboIIcG/1om6me2VR4QW9B6B2hEdVc/LZGc33mNsU60nbGhM5BuTnEuG42rRbnEgW6L
h8teP8glMh4VlXxq0IDGr8Vh2FxdFXm85wVVYjs4W/gPyZM7pBhhYYRMlS4vukL23EgERzUljRQf
IOUY7JpEZrOJ3mOny+liQMX+9N+kM4vyw1hFHFjpQlQmaHVGw2Ow2gvA9jtfzXLNOZG96GjdM1Do
XUC8ABcTSf6JOnVSCnSrC2yjeszeEM/vxhWHLsPWxjBjS8u3JXTNuw/AT4ETtUpSRQ/EDAKvVABz
5WFcHboNpiQOkoOkLO8tmuB5XIR1Aa5dRlSEKg8/ERinmaJ2GZ5d/xjv0fQPM9StwTAmWtKn/7Cg
Oyz0mJ6eCkBe1uEA9oKpvR/UQu7FGPa+pSAiCDPa7nIbIIBWZar71gUN7lf02J70pSduHhKJeN7+
lTtZZDdqIVdGkJuj1W13OaCi0a9j8sl7InJAAuz8YkHq3jX5IXI6HONf/UsSGtjX1B09aSOZFTV2
Bi2tyG0++A+RaN6wUnBrH8aFV+6e5/JztVNEiLi5yg2YGhKanA1PPvamYfvwl69/LhvfTtfdw0CW
ZLINnB8suAcM1rwlTg2+0KpRr6RtQseX666iiZccxrVEoyXjwx6OmRzmKKDnh5F5TWLbLtYSJYwh
p0F2ezwhlW9H6/I5L60Ag2ibwa1O8ROIj+Cxub/r7rzuhif0u5NMk9DQMQPeynxDHPNLD1+FXp3o
ITUVGxgKK/Vsg5eIdlv1JbJDKJVuN97TQJoV/f0D7nnmNx8wWXuvRHqhBviA3tyi2fkj2tTu38RT
3XgnIWmr5mS9BPu1KHNi/yQx6i9qdYX924YdQYnK2Me26kTH/FnZIq/IORgeF6wIfaELq2XVoOlJ
awxlGFQIjGN3cmVlNVAajq220li+0lLNzOP+KuvrY7tZTJnce1WQBofhBUo44vpJaSrpEWIO1Qh/
ZV13FFjcpvhZ67SDxxtciBCbtb2wvHuWUNNA7QRvFLRdU0f/WpfCIGpSQh9Sgyh75N//NOSSr/iN
dMzM2hIfIHy1dE3vug06Ktag6YA1VKe7mstJOEYFe16Ohi07xcO4Ygii7sXyBlODV0w8oONgIHnJ
XbqzXk1CGyCr6KrwCSfZmrLvsoSPlQQJopamn6UXPQzrRw5VsX6l2DWyU9oa4e1eJPkusLnNkUUd
S77LfGIRq0YTOHpCQSoGbNOJ96ACVoHvO5VlEqDG7quIBL1ZWf5r4wwWZtHIeSuuJVuxYC9H8pxB
Dbp1YF5QvuJiAri0N98KaLgdnCVYyzvhAACfmbaD5kwFgsnErQKfCAccAQ7m5VyKVvAkvfN/BlNU
t3KAOHBB++bmGs3wOgoV4GJFKnJaXNcybqj9QmXpuubcvmWW9C6Z4WeBMUR05tdowf4E9vzzZatv
lujw7hTCwKbF8EIBJoivUJmJ/+HBIQVqVBiRSugGh4CcHcoBzrCu3Qb5eAzhPUUUeVEPiOI77rUm
hVU6sYccOeYorWDByMyGN7B2dAMCTBHDG6DPm3aNCA3LtPj4Fmn/GlHppbFOSG05rfX4wdpIooeP
rLGQvGc52xIJWzPySpKui1Ngj5ZkaYfc0a2Fs5nflJ/fhI7Q2/3hByG4Xlnu5woeHXK1gJtjXd5T
nhwGs0RXeISd2HCrJYMrzn0kpDMZ0ikgl9DCPGWT7CvMuBVGlNL6JXmTaZ2j9as7Y4bUDjxpR6or
lUn4tm6xV80aVG9fX/zrYv6DmYFbq4+P0MAhBPUE1OTUTAzAndL7Nk6pAF4RjGs7+pp/Q/o6ORdO
uslDOq77r76xRbKw63NHH9OZrHoMo4xc9rT9Ns6lSNMvKF0XO2GTOSIFszaH9jcFk+oYHRpj0i9M
Rt5JMt6KnL6tgtYCPQQiRSd3o4fH3A0wNfTMJpjKL5y1E+6Eo/AqYXqpxqDT5+8rvi/eYNNUDA1t
RnVY53olp+MV9YE9H9LggYFCYqN3hjXuIhq5waPhAALrarLMrr8r3P8ii44N+PEFE2uscXzGga4q
RRVasJVT+AiU3c6U15VTbqoYXRpUW9PgD/9SE2P5BZ6/+cBxRFCHV1ZCp5HG7uEPOxSFAB0Ua6yf
W/nb4o1rSP8g1xb4dU0F49AkW8xjz51XSEQvFQ/+Hijad9Hsh8RMGMZrI+DA+aN6FFw4VOKx+Zuh
R2Glni6ayT356K2jEUKSRaty72LhasFpZjQ+aJO7XW2YsR2QlRSOc/4ChduHnQ00EDO4mDhok49B
F0GL98UA+u6aDdDvIMpk2HFTN64cpDGU2JqzjWZ3L2B3Izy4KmIyHHLSHBRHPbXmG6a7l9zle+eL
yUiVvXFY77R1M1eiQC9C1L/AyGT1RAqIj3z96LR28onMRLJ4vEsCJ4ZbBaFcwOcQGHvtV+76625z
CQjY3McvHhwZZCnVJd4TqGGiDUlzOK6zkQG5MNraqETUMYG6ZWsng0TgXAHkAjl45Pl5pARt/JZK
VovTmHcfi5+iJ8caZ1cgu/YQLe3bzGweOMrtUPdygi2L5Su3pBbpreB0NfMn2QvQUfK79brjyMKN
/HftU0bvXAc09sgJKdVfhVOwK86CiQc6Pv3lXpuDcFyDqpzU26XC+p3EJlSY8ZxK6Gdhxdzba1QE
Vz/IfZSOkUetML71xe0jlLJLO9+ICHc9zbpC+mipu3C92LXD/vDp4wjsZbDrASQEIfBk04Vr0ehV
E2QUk1OdQbBmL9mCNiFxEzN22oD8vsf3Xgj4ophsUgFODoKziaeWqWndIZMLUjM62sgk0GAd/K1X
4XNwLN+h2tKDXhLxU4TtgN1C61TuJs+/f8OdXAZCBhmTm5irAsPnFEBBihQgmej4hmHN/5X/VKzA
i8k4mjwqtN0AqMICGeXSUPU97YJTiPQCiN3Y3OQkWglj7pJzIlqGenuwxDf/VbRGeIRZYQd/8x26
MvcGcq1ufFwyIvOskYyeXtCMYmjVAJ3E5IhrPxilihV2UZPgB1JrRHUDD0Dt+sLh3lmigtq5qsLR
QsUJSZtbTb6kuVCllwoOz0CURxT7TP6crX1P2wIIE5n6bfaZ02yTrhcdzbkaQzKcDtaxh5h7mnEU
fNBwyTUKybErvvpvGIj00Cd5MlDM883ipcPFXV2vmDJYZ3t5F/5dtJvzTQYfLZJIQIU3kGCYpea4
DBGYjJe/2jVHHkPKTwYalK7OZ7pVzC1If0JTc56FFQlc4Jxj8LJENTKnOgr8mG9fzBTOn2b4nejl
Zq4nHM8pbnAJPlZDLvA0xy0kwJSsCg/ItOXGXwUiClFIEuYOjNzS1Zq7vPD0UVY3WJUTZbGJBkRZ
iU4ZYNxQ8dieodyWBOI+k3fHdWGDwJN/bFYLl3nuDDBSbdBaolkeTZDTdvLueq1AtuWndHBQ1E6J
SIsHbZPu/QNas77ygCQREdE2wplLLc933kommmF1YIgCWFCTxcpScvGTBIZbOCkneS1bnBW/y8d3
Zdch4U0TFzPp7WrICDxfiQIvzLku2dPvBudb+337DRN/N+YjoCUZ+AblQ0IPkI/nmlVaI5HwodW+
q0tZ7zt6frNmFvH98DfDKA27OMR7EbrttsDkjul7oHSDs7DOiXDknOG5RX/MWXq8/Fk46XkwebvU
iQHlwIqXyiKWWr8AWM+NdLN7xkgzgJfYQdPLQ2IvKdeda4TGcp4RdqCkitr97Wov4NGuhwjqXAMY
wnfL9xHTbxUBjQAJ9gott/xDz2EabmGld27RjVh2CD82OeakGPO2OtqQHPi3q94OCKk3PW1fqlO1
WSw7zn0+tAX8u8qp2Ra4qh8rEU5mQwIHfXRYH8o2O9ybmGSOj/f4BUwQZvhwktY1TWOTgcTHS4/H
Pc36+RXsK38suujb8uKH2OsReROSbEEESsOTYf0VXWANYdimrEi72fRLanV/s9FCp7IgypiW48Ak
oCc1KJQxcNKZyqrdZZR7yxCx+YSlSxddoLtXlrH+/j+Bk/e4xXCq2AjMRjpCavtO/xgc0cA/UgGD
L/9NGx1OF8DaLFriMSIx0eEWWLDB4MNAtrT/uOAcM6LZUGIiniL0dZXHni4xV92pON7KnCiwngPo
XQ1wVXtb/ko2VwuNZE7hpbvKRSuCrbhLDx7bs6kZ/LnIyZ6myqVWtQ4CeSd4yJ4iL3F7q6T8w+83
866O/ruX397tDx1VyihUrzXEdLZmtzFpbAXL6RZUcknK5F2J83AQpIrt3sdoBkffEws8X5L7+1oW
tuz7dfuxFpSE/Ut6hZTY8x2Ayjw3Jrjz7CXrcicJfaML3zWwH3JaQb4EcQ858lGAMbtsagtY4S/o
/Dn+vqA7Wvft4KIZG1l4tFBOHghfMC5l2OkoGAqIovSSZl8GmlQbiU3laK/cVj0lZrH6XeodLwBS
GR4a3AAdSYHJabG8cxhVPopKVv6I1DPN7BjJN8NL3UZFX36+kvKz5pT0eCUGstOGtxjEzY8S8/1Y
sqGAY17D6O+t6eQb0QCVTgYngGQPyVnoSGDFAoUjQKJ15PhAI5HQwLHtrMDOTuBu/X0L7gRUt/LZ
9/044iodxcaQ0KnbrkdbMFNb/iPsBlsk6ZO+/dSct4U8453uzRuB03vY8mMNqDsI9F8VgVwBo33u
NgIxLGXbIvH3hbrK0hrnfiYja0eozKPQwLpjbtcY8wNXKz2OuTa5U3yodt0p1kzVA45PR0bHeBVo
YlY+lZRFq3MnMwI8ExwveM+R2kQ+/VZ2l1VVGFxapBVPHRx376Wg2oimURlQC7tuEwGCSUFCqjLb
Q/YeWjpUELkhaWkL5lUEfAYLb4B0DIZPfZLdlK5+X+gXBJKGbystEbcDfc8o4knxYOSmdKzcyENa
1V2yuncyJMgw4vmCC2YA9XBa3ukMpQ6vJZK6LSr02so4/cXgzQe2oIY7huYzh19dN8aqfLka5tLL
ck+5AesDoEUdnX4YwJkefJXpAmdg86M34xG8AyoZPdVEqBkgMwMvqcOkjW4vddfNZ4BZTgYDyMg1
sph9KlZt+wCwkkhy6p05WPI2NEVXMvPNYKcma8vWzRCNo6TIQdto5o75tqa6tTDZf6cn/fYjJt5+
pJVKLfMDC64QSOJmvRsb32y2ESagja1Oqs/kryeSZF+a+sJT+73A2yf9VvZU26pa73QBsqFwQAeU
X19RXv3zoaz1PVxDoh4x3faaHYvHy258VyPgwVPB8t8WTNs86Lj9iolpBc9KDi4RfAVawv5UYOrr
SfmePXndmfvSV/LDJUHF7neZ4h1Tg9FdzObjusFP/G6g+GFOpSgCZ+rII40C7pB9Bdpu5wJYOm3/
GGvkgyfhl/r4XBPOoLUF2EsTBVZ0ybXQQXXXbuKl9u07bYnIBEPz0a8moPNSm5h39aJoSejLGYL6
K/A8Se/prpU4iYOZIyC4YPyTgz5cydiSJ85ZnAOZHwHEI0WKCwE+J5ifW+snR92gZoKKK69skquJ
Dja7I/0x2o7HS0oqzn4TF0e373T1suw3ShtIit7phRxLpbgolQJ8AtKQdo0q7iUm4CtCoNuiJXMP
RD40UJcrCcB39YAyc0bR/QoqdfiDi3Pkc4fw9mPE2x1IRhB7pg0+BlYXHXxxhyghgKW7HGIb58+/
aA/ohQUEYER3C0/tHffmVvbE/LV6HglJDtndS/I1rE0hsCoiH9o/H/rn6PQI0i6rq6dqJD5qTsGC
8cVweB6F337CxAq1mD4qa3YWhWWcpJcO0wPSVnEwXE57i9sexWO5hBQw72BEDgsdE2BnQ5oamb3b
HW/RQHQN6gKpnYszsFHDZgvTu28aKzn0S8LurA9tGuB7gYbjnZ8+774PqKK80EAQuGuc8FkGrqQn
toQ/HZKX0AriFXznZukxv6NTN0In5lXkwizXMwgFaJcTrASigxp01fwpn7WtuBL3CkjtgcCQbcCh
mS2BBcwdVtQbYE90Nu8kohnrdns1Y+xLP9MzDF74TrWNXX0dgCT8XTwEtD/m58hU3OhP8hydYmcp
j3RPozHgBU41lEsFNMtPAuIeU5vXpqzwcNL8EdDamMRRBLNNkTprYgzRshnWxAscHWB5qQUz/5w7
i77UPOuARx0lF/Q2ohUY85S3O9Bd6jS/cPiIykpDKz5kT7rHuyLYhdZsUkEAIc1/4cLeypy+ZahN
FJwCmbWnnQBXyCa8lAcZk/QZEEQR/lF9r61zyv/nScNbwZPjBkB4ZPRhjXT3MT10Jquw/VE2IjK0
uqtZGH+yjbNw7rY+Vczf39I70ScS0bDhOvJlaCKdDqJgVJlBkID21n/i1+VJZeJEu9IxATQsafUd
o4GkN8wGIPsQDk7jzyjrBsCLDEhFgmkONWnuzehMNB0hz7+4rjs240bWRH+4MYmBVw5Z6D7OdtlW
/wxt1kMu2uKeotqw5d/5BVq9O/E1S+r/u77JxRGKahCvAmQWVojqToGXMTQZBJi0DXcXstYXs9tL
q5xoLMcLbEIQZUAN7+4Hf04ClJEGF52wpgE0UYGm69ZdKibdiS5v1jmlFy6yTlEvPdYJNqHGQskM
HBVUPuWb2Dxoxwawkr8r6XxMTQGCCZu8wIg/bNI0vmlSeYxFIyrgYSs2t3vvzeytITUq3FVDnOGj
fn5gdzPfeMkeMB/nE/cYrstX4KY6v3/J/IjxJWggBZgdOqZYQeXWLCVdaVRlnaL7eMVdHP3IAwZZ
/HNRiGrKwHDpnORjwcGYjxFBJLImWD3DCEU/563Ii3FNer0H9fy4D73e7lxQTFDhtfDkDwAtL5ki
5irdRBUTaZN7AzBbHxoMaRcbPvUKbceOsKk34w7jzD28u4X9nCkwE2eozJMEJBtag24XpyGAavms
KqgkACDgAgCgkXz3gKmgyvW69UjfEFguVXznATPEIh2F5w2ROl6XyTH6Si36dX9F8smN9/r2Uf0U
XYz7rXkkwDCD15gUd4qLFvR43tn9LRYNSajGsYhZvl3tkAdaWJcdtGePCnBnBgyXQn+EL5M42rbw
6rO6qjaGu4QEMocGmAie6JBScte8zFroqvPaQ/C4z70r1NeWTgVJ/pZeBUuFotwFjk1MqmdubbVo
GX4b0BCsuIv++sy9mXzORMlUsAQFvIrPuTSWstJO6PXcqMBCEU9lYTZ2b2HiclV50T55puASW9C5
O9IB0Y0CPErwwKmVJx57HGqBmoFrnqpP+qvmMTjmhvoHIyJ4IVBEMse1KBBuq9sYJFuQfUffb2RP
NKCK66FqK8gGWvlXdq699CBt0I2mY9lGSUcqVaR84p8XxLI/dnKrgU2koqcEiocc6OSagfIKqd8S
YrmNCtQbwdM248awuL+NOYBRgPCbxbrzfKVo1WEdpQBkQsuBOnmaQuEa9VpXlKyKY7fraFfsiiec
7QppKbiyCcar2pX2uLBQFuveLpRJBaa1wIvICU1dDD+8pEIKukJaItJCge5PvkFqe4s5NRP8R5+/
S5sH/khA/ZQ2MSPJpW8AglShjjKsMguAXmeGd6TtunW9SlzjCWBfVmddMCYnOfVDZJaLmWV2U2br
ZeMMjCAeI16T2F+NiyKSs0uJRC9g31m+R3Wrbb0K0OfoQuw67onwJ3YXj3d+iRCWIMuLA0b1Fzzc
+LAfOZguRZGhgzGjw1EB3vwRmCbFWo3R75e5+TPKpOvcGczE9dG6vWQ/5k1SrHccbiSGTpFuRq/Q
rfC85DM+TTKw5O2LCHMFvZs4w6F6kW31pJK38guJLquw0N3uYC5pqTD0XRGcbDpKkFg8UCjA/jut
iKZ82uSyBNVu1wwpYDjCZSeJDIIjdI7wrr8azNyKn/Tn/7wDDwv/IVmfmK4xMcYgYJKVfbZL9xcb
7YfWIbd78BJhrIJdqua929YVUZYisjsHjoBURPcwxtbRxDI58DTjukYElzMY/EAbjhJ4/iZZLZKb
i/ksZowm2wt3R8fgCrr9gATAvuSHaiWRqqZFKJRU3g7r4GHYRXDxODdwM0hrl4KSuWkEi8S/0qbO
rFaArink+JKmXoiph9IL7WiLWNMOnNFRnHoxvr7j0EEiUIox94SSLAbRb9enc6N2BbckuzqjOexS
TCt/1tZg+8/hK2cvAv2zP266nTqgFLBIEFOg9+xWXHCJU/GatiXYciwBg5+I4aMn/qD4LHj3yiWM
mHleWkF/OzoH8biiKUScygNjdZODsgY6aksrQNxaMgWb1IZ7AurT9Q/mGqj4CIq0ben4VlKT5D37
ShZ16M6p/vyIWZ9VrfZZq8Iu9gFyj5HFo6lslWPiCYgaskirPffYA07kYi68CHd0l/kVYMjkdZag
njy0GMGp0mSEXA3VttU1w5jZq3iAj3kQdpUZP/MuqA/YUAvmFTHlllek2iz22i19xMTbC/0iF+IW
J3CxBU+w/QSdyqJ1/cooGKBUl3Ua+Kgy52fePgbvzfq8sAns2Zto3M9N+IYd/nGBB0krC2OE/NgD
248jPEQYqekPekJq1OuRmcyRBH0Wbf8hflafeXJdibuWGuaT5GRmtqgLdy4APD2kqdFuj6b46aBh
puZN1mcDyt0PzbkB9wmIo7zqwKEYfJB3zWJQfudNvpE3MdJ4NXP9WkAet9KPg8Vvo7VUmOlzidEq
wY2deJ0cFLrUPyvdcbhQCwPJBmDwgLgxbWMdh7hTpBadZwD/koHcIgDvCo6W9SGYyJrZ7TGwpLUG
WBEkeHQSr2MXnr6VrUCg6/abwcodELFaJ9GrTjkmv37XiTuBM77p36/TJhejzEZNzSp8nXqsQ0vY
iGh56ShI2At7sPOdb/Hm1+8i73kJNyKZjfihhrJSqGVzhUjt9BJZows821eRhntPoGzE3ydZSGQv
siVU/X8XvbjayQ1URqNuKhGi2y/tcXzp9u9wwxzwwKwPmdPTZAnn7E5Ai+0FSxlD5sKM32yo7n9I
+64duXWm2ycSoBxuFTtMp8kzN8IEWzlnPf2/OAd7u5stNM/2BwO24QFcIlksklWr1hII5lBOMNbA
Dh8BEY9DM/09OZVzQN/9y2AHDwLyNGuICULyh5Gg/+kApzY82idR9sehhvI7HW01ww/CWu2QoHdS
AEhAJuT84BzuehHQccV9HUzB1Q6Raew5s/G6HkDjwnoLHQkcrbo5bgUHDMN73R4Kc9W+TliU/nn2
fPNU2v4udBgB6rpsC7A3UeTRBdKVi9TKpWckcRABcoPvTZ6RRprt+hP9E3h8/eq8BFyc6/BOOQIm
4HQrdf/fs6AwDow76GJJNyjuj5fGpSTm6kwBzh09UO8cmMw+R9VWahdHf25Kx9ueeJ3MhzV0/4JM
nNDCoER/aU1T1TyMgx61oBq7HSKWlamZ/dtr4RHeFPW78DQNPWhgVeLuZmujfE8rVhf/ws1R1SBz
Q26OQNrR1AhyP+Zi0ENkvX7NkO4I8SqLN/79hOYghzFaMneUI+pAA4B0EIRW4Gihro5RmgRdVPvo
XLBkq38YZFDymhME2p6jbbuW3AwJpfzeALU+CqNHY214XY4+N9WEhm8DANDtz1kKA+efQzfMqIWf
5DVnZFZ+p3sqqimBk+z8FXIL4VbaRA9MIMjCtefCIHW1DIapKosY44/A/gu+OPSandqVBlPjsw9W
jNL7Zgzxqk6j4O78Z8ZVKq7PQ+ZLfQKLg9VC0NIEU8Imdo/o1EWhRPQS+7a9paB+YY86XMNuGPSs
gr3Wbu+ku7m3DDNBzT0/yBb/UYD9FeqM9h5LHCKtA1/7i9B+8QHUhsrDulCb4ucDml0juvAx1f0K
Ni84VH3N5KFADeau/zpqXCYNBCsSLvAsoik4orgrei3BjWqyBLt+Qenk/hM7Gc37eBCFiKbHDXo2
jh2E7Vi1yOsIgqABYBWeuUBXIWZR8Uow0LU6aG0NJxbfCXNn5Hy9xejPjxxw5bmgTTBzRMqnASpn
p/+uPgLroFRF6wrS/viNSrHIOhcq4tDVVoPjC+RDe9DzwCxKj8Gut6RnCXsZTbvZ4yphNvtdv9RQ
+0IeCV1QaMQiLTuXwTMY1JGTiqa2xB2oy8AqrK8T66V4LdaJy4pdy8YIigQ0dGjFpgFNo+R3ctRi
njnkQ+eVYZGbQraeHdSTVszQdPVGIEM7s0a5cZhqwawaGFrlqJtgw5nhIbWjyFQPb/I2jxnb9rrM
SJmjnAgdL5UgoKiLN29tl0AoQM1CS9Hyg4yRdXuzXJenKFvq5aqpQgygYgdbw6ZzPsdt4qEv4JVg
xzl3PDCzQVdnDmWO8lBB7sBhRYbWvnbO9KFte5A5AXYmg9gjeGi9+unE3JNXlVTKJpVcRfZJH4QC
NvVTtgptUgubrPAO4jxSBrqCFhSdo4f7Fe/mHuvydBXxiW0ZFMek/gXhDyoCD+gka6YatoUv4zv5
cP2diKJj545IX2+KNXM5r16TlD3KU5Wo45OSLKe84wAsGnBVITxoFfjbkfMi9Jitle50K/du+9HV
tYWyS7lsO0xGxlWwC84xV4/Nz3vF4/8/+g+Wx0cu7+iSgkID5T8p5JVCwegR4Tai1/3KdmAFAZot
A8FR7fQf0foj3HRbdEndHt715eRnfH/sUj5k5JIUyzFaVQj3hEoUIP27+rN2BICG8tR8OrH60qXF
mINagKCCsgruQ61kPwPDmkeI5eR2Ztw1zkFYT9bh/tWHagDpq9H24noXPf1SzekNDAhm4HrhNgL7
pvH4xMylkjBwcVfE+CG1TPBEQBYptAAmV8RCkeRyDRpyNLpGqxn3UtlUTmjlLgaUAKs7HkQ187Hj
WQFqafeiuwV9YmAGQCKQ8qxQRgmomfga5exeX5VH3AotRz2gSMEzbiuLYzyzRH5+9gSOeGhiZCMs
VU4vW7h8m7nBGM31jYzMI65EANYTwrcfpOCZjUTP5MbXVMS/rxF6m3hieBrAHepavwOz54zyR2ju
B7MA44O2FhlX7GXruCAoiEnozqbTt9DVyqpuxCpOGzGze8kq8YCzBA8efD944NVQzJBzYN4JCdu5
gdZim9mbdV0IInMA6DUAmCIaxWiOoy6PQiEp0MSr7poP/T7IAHyPkOGYvjQXzdsf0mxK77UTPPLA
qpVfkWv0jGVYOvWgtgltdOJURFP0cqlLMUBesosaK0N+3i0PaOx1lR3/3aICVYI+STT+4ky/sEg5
lyZOndHksPjz6gfF6HA0gAVtQcNWs6oP101hRE34bHjUyy4rRxXECyFU2D31FNqdE9tcCrLxh8nT
vhmRcWF/gi1LAJYXmWzMKHXCzVmT8jWUIXHCYTwQV8lM+PKIFjt1N78xjC0ERTxVAR+GKZTxaHjH
GKlVGYDzGI8l48A7M+gCwVgIQZ6P2Iw9bF2GPRLWqbB3YY86bhJfzmdJzADZATD6JHuEWdxFjwLS
U3ZnmK0jncjBU5rFXfRbeWRYJyH+lnXq0BmDoVLnHNY7qyAPiP1n7/Iovus2/1B811b4i2Fw4RRH
RhSMN+CbAuCCVmUQObGaObGACvcOwO9ho3qKczgeUA8oVxBU81Jzg1bgDqmIv2hkJJLHZ7apDTLX
tSa2BmwXp95EPcDyD4nXO787zWSVRJdW9dwUtaoQuRfTISwbMKfnd+GhXXE77sQq+i6FOQwIIrY8
Moxo+aWstForAuxcESszmGxa0Mqglg+ml3W9egvd4tXYiY/h/bSNcZlJPpOJ4bzXPGY/M/rnA6go
UGdzNxo8+QBgYqeTCmyS7o0QeeK/Ab4yayd0AX0HPlXYgBLX1aAtFHrjwTCfQdjvMFyLjJb2ZSSY
NZQUQCKANNtlxE3qqJojvgZ4BZcXxF1k1Lp9iMAbEC4DeRXZHcgEeY+11ksvRdAI/jFMbaKcg/hV
M8Iwul/mNY/DnQdsinBYYQNH5V+oW5Bp/2OQZmDpgyaGuDwMvgebpjJ/5aaIdZ+Bo5xsHvkOMDcx
5nYpBJ9bJHHk7FKhjFXWKQIsxne81f3yH9Mt9w6anb3Eqldeg7KowVG7NFXRf6m0ZDbdcA3U7ya3
M88AFgqDS9BaDSmNlfgi398e4c9z/tp70DEFPjzUSulSvoI6YatqcGXjQd1oW+kFbBBWYx7Rg4i5
5d3SeoErWynu4/yKt4U3Vplw8cYA10V6A/lSoHSoYy40xpTvdAxc9ZAEsOLvELjqfXTk7NRB9+ma
BeNcPMPPDVKL2sU6eO9RGSFtmEjLDubLm2g2D9OqYKsoko+/mt6zwVHXoabClbX2YatweN9R0ReX
mDwK0aDdfCF8TaT4c/SPX+V94LR4qSeoS/P/vRQIwCpuhQBcQUQDWENqp45+KEADZ8bt1PO97Pfs
ttvPGfdTzQGu/CE4lp4c4Fpx27WuO/JgVVHIkoL5EwgKOm2Va7MvJFINxGgBShsn2w3eCIdWzBwC
bOjc55Hzxp5lEX5cA2OIYbCqoAgEvt4rzJdUJWPT53gKaKI1bquNcM9ZkaOuQeI5n7p1v8kgaDC+
Cd8s0aulTQwUqW6AV5PnUQIjt6yzeDHWBaE/mcgFfHRjaM0FqxTbWG4tfyU/AJK0CWVcpzrmK5r4
EeVnAEMb4FcBoBTzTfmZjPdVNM0CXtG2BvpK+9B4keaYouSUO9/REZYJMTLzOrxwjwISGhlR0Ngi
N0k/unR1bHU/hVnpAeR9qau9SobtPzTubE1r3NzcZrIZXrVw3EHBAayFEAYl+vJUnCxmgU8MDhdS
3mvuCS8POopx8uamvPLvUMq1eZvf4oXHCJSL3owbK/BkYJUD/IiKGtOMqn7WjiT/M78C5y59xsjk
7aNN+6Ku21N5rwam8IsJm1m4OKK9CZhJTVRIJwp1ukP9d9CmUkMWcWfsB7DqvySrchXt6k36JFgN
VL3WwdF3/F9Gt0o+mcH5CrSArXRunoocUhM2vEHM926xR+8NuBnzTxyCADI2q7BgXayuw6UEPRBc
6/CCJuxj1MVqGoR5zHqpwTOaw71cxO8NLlfSXtwYLu55hddIOJRi4IQ32hopmcZCYoYVQH4Kr5e7
CZ8BmJIBmCqPHDg16WrP6y2X4D/n0b1aWcghuJLX41PAVbTqAMkKQeaeeDkCNgcVDWXNgwtW3v2F
zwFnD5wsoSPDt9BC4fI0+wM/6o0VPNdfqiOgu+Kgeii7/NKcfBWDh1vYTAy65oXz+NIoteSRYoAS
mxhtvyY0CWrmvKrvIpxYjQtW3v20Ymzo69B1YY8ma+xKkQgFwt5zudYh7Z6dOFNAgvPuxUDBsN0J
u9Nti9db6tIgFaSnrIBeaQqD2oP00qJlAsTHjzlbJuT68nhph7rYjPzcxt0EO/G6Bgz4rke/hAvS
hUd4kVOsJxfVKt3Jf15/fuSyMosLr5RL+1TECtTAlxuykIPjIysv71s3fsscRKztCDkrct3Q4MX8
Olrvf49H8SBCOC369LHErJzrQn7s8luo86ng81jyW3xL8Nw5yCyDgxsdUdBOA+lq/Nm8ls+cF+8f
wt1gxR6L+2PhQnBpnTozDGVSlISsxLRRHd/TU9MA0khANyVpi9e/kjfupK+YmSniSFQYQbsoLgN4
9yMhaVDRjMvGiRNbhBH1Pbdb0Gwc6hdhXzrZuviucK9nlWevgzXYbHHPEnBOoUhJX/MmQ6w4JTPI
ZXN81aCjlDnbFpdq2ZpBU0noJ3wXXAhPCKfmVJj1JmekQZcm+uwLUEO8vP8YQyWNyYwv4FYAmVfO
LnPaT3Q1eCko14sv/7E5Di/1O7ORZuHcgF0UpSUgk5GEpQK2osldnXNYYNRm36GRBq2hd+hsBuuH
CvyrqyyxmCfj9T2ETPYfk1SYlIJ5HhIfQ+Wtfi2sgs5Wj30LpL1gcW8qKAfijbjnjvyKyedLvJV2
K1DZ4BdpSUWH7uUki0o5hVLrI/vgjXfiE3CEsQ32mBWOIw/JZRARPNTesH3+z1ET4/1jldrBs96P
UxxwDbpS89Dst/Fv9P+iWcQUvm8bWsgrkJn9Y4narXmuNkkkY3wZYLn79jVHDptzCjTdQSS29Zg8
oyQO3ppPaiVr3S81oYc9yMvtFTzPKue1hyLA2n/g3Y9mxVQyWTgYLgZIxQVZHaO+12BQ+gJTQLab
eUsczO61eQxmprjeQs0bvId4fqFPAdfIq4I+8IeoRFdYuCm129fGE99wfdjpBwUoK8bKLXmmhh5J
XFQJVoGuZUHXrDLmLGjBOhjcSw+9DVB5exe/Qm33XpadDuqB7QeolVhXCJZdymOiXJWSIIFd4Stx
wufcjqC5LILUWwOkzRL38juSrrxH2uT/ZsRAs4MBhLDSGdQbN1TFTp9SDWfsprwTvhtIYyIE8U+A
lwW/7rjd/JGCAVpicX0sXdKAc8SyonsQdRYaZZvH1cCD5BoudBjd0KoAp9vzR0gpfVWuse5WTAnb
hTot3Aj4OTRoQ98a5K2XUYdLlV4eKmicdh9651S9M27Amyl56SYCZTlqWSDAAbe29MaY4aXQfm6X
Wlshr2NBrYndzeBpB+4ex9uu6Kx21zqt1b6xBEAX3vAYKOETAVQbuEwapy3VwqDxXdRaxtckm8ZL
+CDcZ7uESPSN1gC+UA5lLH5b2LxmMsa6cBUmbPxoxgCnDLpRqTnm47AZ6gqmGw3sPfzGzwFjm53p
CF6ylf6Q7qTSzA7MZ8bSvQGkZAClI62OtgkqHklFXiXKjCluQdWJPLLpPwTrt3BnsEVoSCylY+2Z
KZm6IMSDbgT+jBGWQKkg4bdXPpNfxW46gCt9cmVXOSYu/x68hWwU1aIj/Rnl1bpOg1R0ZJSkTQpZ
TohKaPt89fbkW8WWvZaLMenMHPXKEPq5TaFIiElFd5QAKTcr2kFGyZLuicq0dpfusr+g3Cf688ji
ogSOdkdkKS43qViPwBSLcYuSPiiqIYy8UszRHreDAGJSvOKV9w76ISBYPo1Hhu8u3YfOTVOvjXI0
0hyiFi1uJcqX6OQFslAJkR4/oDvPOEHq3QuAIvOdnBkMFw5wRF8i4YHkF17u1LYRxHAQRwGmpw2u
DP5OcBsQLeCkO6L8rmzkVXqKvdvD/QEsU44Mm+icglwtcBs0Js8QxkToI9hsH0kRuEDPcombXwCR
S9w/HdJCMjqZiyrIRt3jB3ehOWylI7vNg2zOWx9C+VmVAII1pPgQ5ZBaz8k2Dc1MtcTW1qFXA6Tm
6gN6tZXJPeZP0jpkMY8tRKyLaaBWvRjrxBgKMg0uhHlBdPDajFa/im3jXrhvndDUkHK2bs/9NW5e
BzwR4AKgHUCUDjrvSy+P9DKBhFYKV9vkdzuct/0xPkJI4xE+DuovE2z8bvfN2acYz72/sC1gj0HE
CMT0ukIdR4Oa82I8Za1V1ZByT1ZoI/gdQRgyu6tX+SrXraP4oJNsK1jwVtP9bes/JX96sUmV5Oci
hz5bKlJn2hQEU9jifZWbocVv1I2Kra5OENAlhNLJWtkN7j7evB2hEgce4gcIkNvpVvEqNwfXIpjF
mSRBC8Bc4BP+fBMd0kt+qGtJbVC4OrxyTrCRwB1anNIXtNaBryF+AXutc0p4UzlW28AG3B4db7en
Zelu8sO3SOTb0EhPb8akLnMpM6BdBg4oeSOBHDkkbGs98ixgCjpKpoi7322bSxmNC5vUvptSv69V
HTY/A1AC340v/HE68q+V/QYaFMAgEXHtcCNvMesrJpPowuFyYZzaAYMhxYaR9yShQfpcCsefrMTj
INg0QFZFMCNw+OrMjNLixiO8lv/MM7XbA7BY+GUCs9xqhnaaYhabJEHFt/m6qx7lA5TSbHWnIQMv
MqvNiwH33DYV5NsJN95JwnxLB8GdUUnHxffzXgXiU7WFDX/kD4YleTKYIpKXB4i0mn9B14G4c/4J
1N7v87YeVB+fIO4kAS7WOvezObqc9bP1cjd7LT1tI4E24ravLc87xKkgfKlCppt+8Y+9PDVBj3kH
fRtcq0Fc7cz+VQI3ioa8TrmNIVKAlz8IRX3r744YCGOhBAHTBDF4GW+FPB3iiB9/siuCXa0mhL5P
zPr2K38uzV+oQDxOJojmrfRZZ9Yul843aIKh6QCCTQYASpfG1b6uk2qGcYlwCxkmyraH7AN6AZZy
wuleg9eot4q3GurdRDR9zZj6pQPu3Dzl8kMVRZk6krGDguRrfE12MbqGSyuASgKEi5IPIlKfHb5v
m10MqhoEIQgvCAEzUjkJLZIGEPijEFKDY/3UI1OpHXLQipbrZDWA5kdCiVxJEOHQRY2mmtgBR0j4
JDNJSq4DDZgNwCQL1QQJBJp0DbdrChHISpRSRUS0V5d/GCFcVcDjVNtIAPEeXgOr+wQN2u3x/xxk
lwfdpV0qugpNlOiTitXVzEd9k97Nx8aZD717ApcU/q2DLEaHf9ZAgm8+Kg7uHC+NxwHqqDi1067i
Z8EC0h5nYHFXYJ8OL0zSDfIFt76Q8ku9KOqulMgXHkIvfAQfH+T6dPBd4Qu2JSCB4ELY6KZ4DzGT
EMR0PevU+6lC0V+AlA4u+hAyISR9lztDTqauHEQAH7XDQX0D8N6rbVBsmDXQUFa7LRUTJfZ1YX3h
Emr+ho4c7yY256aITyz44IK/yijc/fkWyl/TIAAoUsC3oP6MtD4gHL/eDUgT+N8Ik4hNuP3iT9Ws
CfGmsubYCYoFWPfFJ9Dt3oXaV3Gq4BNQGM7QCSRClF1df9Z29qmY0vcESpTyxedI5xDq8OBDAaxl
eJPuv9CH7Rbr1BrsxGY1HP9skBuLZFCOLM/YWAmPrxJ30T06m99BTpZsfPsrNyNPPBQoYr4MqFdP
Lp68rG20cEm5nBPKSbOwKYyeLIvufXbwwVX4gBryfAJy6m1GZ2l8QspGu9MO/l4ji8RiZb4O3kAG
SCDaQ71eQ2qDctFZMJKuGkJQhXF3cjvZ0pS8oh/oKebSd8HHxKdoT2mZ5YDrBCvM4mVGKDVI6KKu
yUrS8VWpAjlb1itfMhPB6yF5C1Iv0VJnAE4QTYH8uR2yrg8K2CQleh7FWoRKqgQhdxOXiwQZbEj3
imjX2YQozTiNFm0Q9gykcfGLp5ZzzKrZKEqMK1WDbSV6Yl+uyvLX7YEs4KMwkjMr1JEXt3qdtgOs
RIRYdUIfQpHcV/54aGTdEvy6R2K+tmUiD1krj+jLY4EerlMJlx9ApuEMReOXSDEXGby2TaZXFQ09
4xx9cVK54rvKrNuCsXJLZ9z5eCknVTKhH3of481Dr+2fo/GljZ57Zl7xOvVFRkWkpwz0L6IuSI0q
CzOh6BK8k7rke+b170ycHFA2m1IT3PXyV48XZdQBo9RJ0UYWAfbOQJqeVw30CNQwBu/dd6kLuwjd
cXKbMxRJGR+nU3m5XFPbKPAx5cNsVtF21j3QohkKatc8FLBZYMdlPwZaFRFBg/gk5cei0TZ+QKYi
1yezzNFLyhVrOc8ZUIbF6INb6z9mKEceZWEAVApm4v6lLQ/djMuz7Oqpbk1oZZwtLW6c23uHNTDK
c6dW8Kuwh0U+m61Wh86VPglW0Y4Vw2dZhiifDUK1lIWGzKD2lCh7ANrNMmbBuxbnD1UjPOsEkk2k
PFbWkjISGqDkfTBqN8nLEO+DKbYb/2OOPAUV7EZlkUgv7kV08eiQLQCvFU1KlJZdp/oEJx8prl7p
3tBAZX43dYL7Fwulo2yDNjDwGmvUQiXtJM5FAjtKM1mzvA5nwem4xLltZTGQnVmhVinT5VqL0ccB
SvTyLm+m1A1a7k1rgccTxe5UBDErP8WySJ1CheSL/VjmgBx0vlt0b5UCDDyPC08XbMQ4Wd8e32LU
OBsfdetDz3SsdhWs9dWaE57ieqMM4WmuB7uAyqukR95te6zRUQ6ZZ3MfRzXspc3oZpp0LNXGlPXU
idp4PxZiythly974r5fQUVFvxVTTInhJLwDBOT7Wze9K+x65+9vDWj5x/8wjTVwCDGUUlznstIb4
3iQgTanjnNtCDfxOzDI0bYyj6uRgX7X4MgOkQux/c23JIjVgjVa8PKCaCLFKIKOtOVfU7RLo2S6F
jIDGymcsLiOa5bDvgAwGR9OlIUNUM9GYsIxhucsqd0xOQom8bf0S+qvbM7vooGeWqBNg4DQjn0dY
MsTnlsc8ujmyCHltdolugqbib/yF9JQSjhO0c1JRReaGtI16so4VLEWCnUHYsJ3FnZoOjMrz4mKd
maJCS1wnJV+CFMACduFBF4e3WJmsfFDXtWIwRrV41pyZomJKE3M5hMIwiXKAOo6homm++5R1phrZ
dRkSF6QzO1Q0iWXI6/40D+WgiJrtHC8VMSztHL5RpY8t5HLa46xbSmvfdhLWVFJRJdHCsStqTGUl
yWYrGoWZ1qDChV7LkCuskLKAIyajRPMxabMmf710/iorSghzwpoSj79S1Ix4MTjoY7Bus+jVzzP0
kjfd7xh6SYmBHiodOiJxY8eVb0OU90VGKub26Ik9+oF69j00OUzPaXk5dGjZypFCEoCr1mVQcYWq
oxQup9qp4YC96i9mHISDCugAAfOVJcqjuCJVpDGvYZNHjzOEsx25mOy5BJW2KDMS9Qv4F5k/N0a5
VdpzBbBL6HDJqq3Ub3nVkqO7IbML7Qn0NCkK/BHrFrOQsL20SS0y3mktJO5Jg5iwyaND1mIiS7uN
HxLJVDtbLnYBv0piB7Urv91N+koYNmF7r0VOrW6jgJUHWNrBZ1NAl2g4bpJCKcXnNErwPiTNtyom
Xjn6jGogiaa0KyEFBD4PaDSCoYUKf0IZFFJUwEysdd6o5m+CPp9ue+vS0XFuggp7RiAhAQ+8sCXH
jdnI2waH/8wdheTZ5z/+N1OUk6pGq2utgI1RN4IZZqeGq9xS2ypcbjUFY+aWF+jPzFE+2jahn6UQ
+LYQiCweHAQcEJoy4zm0bIRI9EB8GS0F1ICS0dCjhsOuSxp0S8ahlQX+tpRyxhItnbkqKIL+MUON
pY7Swq9mUg/Md2P9qHLNa5Pvi7R1VQguhyD3YZxPi9enc4vUbpslOefjFha7fLTCYmX8wuCk/VSa
m4iz5snq+tz9C+dARwYQmP+vOfsyire4h7Yd6X3kAwDc0LPLaYOTtntDeGwlFhn+4r46M0Z+fpYP
KdMgD5DYxKOolJxxiOCNnAX+f8sv3T4QTKF3ZOG5ME5VjRTJcwcOe9Z7aXmOz76B2ttBPqejUWPA
qmoa/vso34cJDmRH5nCClY4/1KYuHxrt7fY8M+1SG77UtFAbGtit58SEkiDfnwpQyIluCZUvLs3M
UkWhV7YF3Axum17cLmcjprZLnvVcnE+wXHZOykMDQB29nvWiWV5aopuEixN0ycmd6GxpuWHmCy4g
JcWZt5sWaj5S273eHsgCWBCnEeQi/jFCXewHo241YwRqQDAOkAluxRfD8GruLpP3fQRpmxdD9Jp2
rxdfLYuWYzEYnJmmrvpclchcj3SPJQGu0Sm8OUePXAgYW81bKqQAOU1hRIOl+wxSB8CBAx6pXUEk
lDKP+WAmEInycep3rWFqkeuXAGRIECZuV3rhMKZ3Kdt8ZpE+XXtdTJsph8Ve81rRUYvjlMym30Pv
L2xNCa+NpjT5lIUDX/RPMPwC3E5ad+nHhiQYqMcrMGvwz3lUOxEP5EvQrxijW/TQMzPUBhxbIxnU
ArVnnftqO7PS7hDCTd2vLA782+D3rrUHUN3xsSOG70E1mkqhMU5HYuLqXnH2CdROHKUwTeOQlL+r
zOZDxU3k+0kej3XHOLqWp9SARqsMYverhFdc65BQG1HTK7i7Zjwl/i4P1rfnc3k6/zVB01IHXV4V
XQcTVY6auVbaQ/o3uUGomfwzCrpNPhN8yAWTUSjoUKyTwg6mbchktFj0eigcgGUG5Oi6TO1sPhDS
iNNhJU3CN/zdE2p9VWulE/vzLlckb1BPOUR08JYoGAfiYlA5M02dhxCVzeaox0soFZ7LMTSNtDeH
qFt3/ps0vDfVzNgDiyHlzB5xm7MgXYWCEg89mVBj9qR59MSBd8pCNDOjPwSV6pG6RJQK9m1XYQ2T
2nnZ2I8ST8yKBvfM+Z99WoVmK01uIb0LfeYMYslIKiw+TiELA1pa1JhQVaYWtQvlzGhnzGwkQhdY
HJ+EudxFQunpOqBcwlMkoEt+MH4lE2qVPiSVTYN7QT+uqTcQp1YH9/YMLG4WCCzwAB9AIIduoJLH
aOpiRUcHeTV6qdjdjyGrpEZix1Vs+dcECGov17Yv8cSfQ5gAvGRQ9ngOxomny640/k0QOzNEn/Sd
omXGCAyur/pW5EPEqA3NMplXechKOy+GsTNT1Hkv6mkR8WQV+3bVqyd9eGkF1jG7/Kw+M0K5Sq62
Mz+1GI+WBciPSuYA4FGCbgC/teLcaTVHJAmFhlWtYxqmdn/ug9Q/FEhLMg8JQD8wZzS5y6se8Kd6
NCd1JVX7Svubk+FstFQI0Psi0WMORnPR1jjZ9ANPa3rG1WVx3X7UHpETBUqeMiLlaTbqZN3yRF+N
EVgZJtXRBMm6vasWXf7MDBVXKlGd9FiFGShDmF35WRdg3SMMDbHr+yPD2OLZfWaMOruh9a4V9QRj
1ZSbU7ovQQA3BR9NMTOiJcsQiaZnQVoNhBqvThiK8mM8eCDVMzUU+iJGoZS1RuSsODOjlIj/SQxH
4NH0kwXZQ8hPblY1D7fXaNkMGDvBDo76KI1oBX1ymKEpGuyWElQLpAmVgYdRFP7K4f5YoQJFnpR1
gLIEGABbZSUY4eNURV6cG4zEw+JBBmbDfwZDhYou0tKg0w3EWGRS5tCT/dxRolWLB3oV2DMrH8Ca
OypA6LU/yF0Bc0GxD0Uw8fVQ3GUhW1hjovYq0l+hoY6Yugy5XrsG8gNIvDn7iFIdXIN8gvRUlQ2S
I6Vz93jbN5bfxDiq0NQHPUIwilz6oNxxYTsMPsg+WkeBKF7ntCEgTsW+LDZGa0N9ugOWIBhZYyYT
d3VW/rH7gzY68/08mKupTzDmWUAzM5AK/si6gCzeKs9MUKfk1HNtmgowAT1jm8MoSm2lItCKsZWM
iTUB7Qtl9YAlYMUaGbURtBxaTmkPl1E4bT2W3fNcp97tVVv0yrORUZtAUaOu4RssmlHs6iwHuOZR
g3feNrJ4Uz0zQrk+2Cx0bpowDiT1TZlbN4iCtSiZDRZMHaGCvpm51W2TrKmjNkI68FneiTCZ+z5y
6ukGsi/vt00shvazUVEHlir5qMLqiLkVUL55vcv9wuvUXQTZjr8xJIFlXJQUCc2VlxsrVsPBlyUO
HC/acBSyOLDEHL2NI2QidPnltq3FUxg0Mv/Yopaqrpq0VQ34Q6ZskTUYhdqWWltCVwfodG6bWvaK
P6aoJWpSoGDyEqYEqbuTgsmK5fsxA/8C3wWffZ2u0czuDKUvMqZz2eX/2KXWTeYTyMImmE4RMb4D
P58aPAXjwCjwLEbis4mkbhgSGpB8iYxOl+02vS/lCKA1aDoqblkbThC6tydz2Rn/DIp8zlkQnLu+
M4QMg0oDp0eBrC89qXmXVRZylGWHCvJCOvR6xWNYIoA2I3n6VRGKcslDV8SsqEui6nVg/2dMIAC9
HFOuc5kf6bBlhE/RsAYXp5SAsrCz5gHCecnDbPwe+cdCbhmxY4EvApnJf9cO3baXhkdOTdU5g+Go
AfVm/LvxjcDVR95scSGpEs7Lyoe+n0yjhyhLhH623nfFHoKKEiQVeu1+lKvjlPGsivdtlwKZ7uVn
5a0mN32KNW7jp7bfKvqpLcJNnD6r6ntSq4xtsrw9QRsmQGcO4rNU1JGEqYSWL868OuXBm2j1BbrX
pQYCUesx/5iAvTJCRkRYdC4NDWyagAQOnhqXAxwTXxSjGkEbiUtTC52mfWukX5XKePMuZ57P7JDv
ONssXDfFceNjaFq1LvN1FoGx6iutV1l/mgRPEHHWftfdU5WeJtm3b2/UxUU8s03FBVmvxFYlZ7pU
rVIVUHSo7KCm3+luF9h8N/yPU0rFBWg8CbHQwlyQ/aqivVxaFaSgFcagFk/bs0FRUaExYjUtJVjp
k3mtKN230ImM2/pt30Ah93LNUj42yjyCiahCBxviGoccL3dMK/f2+iyeDqAuAGU1D0kPkfJB3ejF
Ns4ClD7GYsfJ0k7N+Ge11u5vm1m+LZ/ZoXywDcuk8yXEGGl4QXFQkJwYYlsCeAgDh69tDupKvhl2
PGNXL/v+mV3K/8SJa5puht0aILW6rzb+LJl4PNp+DiHCBCSxxkeTh19lDCamCl0TXXOnaYBb3x7/
4nKefQbll5I/59LQkliWdptSLrcNYHLZiD4ebmaYWrzSnJminDMzlHLA6wtSBdm3AsepYzzuSrcZ
XsDWuPqfhkUTridN4ucSeVMGtRuEkQVbxmTxMuPquRhEIJGlQrEY3X86tYiyPKqxNsBJq8mTm1/A
PpVFZke8rbRPNd8wdvfiSXBmjVoro9OSVhuxVvzwLtZPar8VjefBD4Hy3ealO7UdYw+yDFIrljQ+
JxcFGV4emwGkobidUItmXewzyVFUR2Klgxbj158R0k06ShgCayyiSwIVBXNCpmGO28fbnrEMvjmz
QV0q/AYAqnzEoPiUPxnRgJ7BtOjNIhPB/JCO+2qID3zbfNXSAAy4PD81/rzmSEWrjg5RLYRWXafx
/5F2XTuW40ryiwRIlChKrzLHlHddZl6ErupueW+pr99QYe+UDkt7iO2LeWhgDlAhkslkkpkZ4ZeZ
HrjFgGQXRLpzJ7EDRXJkbHvAf41L7A0KQNhKoxofmqjzhYIkRlYZN2ENRaXzMyLDEQIMkLokVcJg
VnhTPOhB6desdaAHIYHZ3itseSVF9hXsicLBYRolytYwHGb+GMzZaXOv70B5Aaa16V41pSLmm1Er
CABA+QAiAFBGnuKFI5uC1IAtZambMe6U/VWOHO8UPU3gkSsONmqQFXSLFLLOu00jXgEvv6+imjC2
laxcOs04q/fKNO5HWQfMptNeIQhnYxblFAc7pnICV10x7yoz8FJ2KA0Z5cymy/7sMcUEWrj0ng6F
JYk9lSNMo4geaO3HKKhQESMZfjzIDqJNK1xBCbMWTGRQi2KBqu/RmeGYrerkYSLxaDIUYebyMAJF
wHLnVOIrG4n/GNWchazXa9NtongZRKUggf9W5xuNqAVD1w4KKjQ8ncdXPHFLsDbr7a2d+UkKmlRd
cg5tsBIZYCJFO9uicAKyXWFzVdmQ5ikDZFc46TV94HfmU3tD7oId+G5fQZ6DEOMY/kGIcd53bG3q
Fa54zpImLRLt80lkPlrgi0ZhbHJHwste83hyfx5rs1lyDSZ4bvB4pQPCsqWF03agYB9CDQjkhY55
l1/k++rSnh3o9GY/6l3opZAvDsCrcv4TtvbD+gvI6X5ASlOPTQPmM0+7PrnkHG8kT1bjmdrP80Cb
aaw1krDzwNNYkDEEEkku4ZJ73nu6ekkpKkf0Q2PuarC41LLHi+8CrTgX16jCJrSsISSDghlunfJ6
RtD5qCbOFDp4io9euh/Bw2W3NLTH3s/AD2W5Vl1mTMLmJHMaqwNIriCWGO2CJ/MueWk95sdgqOT7
EAt6n3iWZ7jNkT7UnvIPOoaPe5CDwrortz3gEAdhOOhUD/pbs1PvlctYFrVvuXaGBk4w+0Ac3RAZ
dzOTz2mSoxeQTTdBPLlcemxtOSgGka2l/YFqEF46tbCmyLtM5Tg8isChHDVs+T6QNiJsXj7WKMI6
N2iERusxUNDnqoJjnWXXkHo1ol96j8R+puxsza/VH7O6H+0d5aovse5ln4gvSmt8YaWzQOnUnAE/
01EC2oZ7FfVfNCurA0lUVGKnF9HQ7Y0qdSvcMpVkPKLQ6G/SW+uPWE7Z1TltINOJ8kh8hFbejwp4
nFGkmBeyxOPmBXMNI94RulzR8xRWjSt5Y+3a9moen03FRHfza5v8UMsDrY/1/HB+irdChDWqcFdQ
qglV5UuTrFErF+nMLsfsj6JlLy1Xfp1HklmscPQ0g1oWhYXxMX5HtR98eOyCP/8VhHgtSPqsL1iI
wZB0dklM3ECfd3NWeOdhZEsl0jXOlh3RflwmzdgpuJEj3OmtY0NuB+qP2q9Euyw1TzXz43lcyQyK
gX4YTYOmRoAN6WuDvNmg3VPych5j27f+61fEaJhaSVvlFVYpHlGyOtR47lBeLWu8bCh5T6zH1ooP
5xG3feUXouBjuJ02mREAsamvAxWBNnhCZJHWJgZqG0HHCAb0bwVJRWu1aOJdDKOPbkp7xPOIbZT9
x/mRbM6d9ikmhDIvKs6digqgMVuYNEhtelxxuHodZNwjiu7V5m2IbN1/hyfMXB7OPE2WDvu0fmiM
2yDdpfwqsd7y4H4yG0kEt2l8q8EJrpipcZKqCxkCH2aU3x+btHWiVFKSt+mNViCCq03DYUTKGyDB
WPto+nbV2Mb927pFoYfE7GSLJbhbMywSkqqAKlHkb6Nkxe/mdz496uRS6SS5pc25IwvNGwPDyren
eda1vMoChEvQs6d8vNBAHlLL6Mm3w94VimAOhUEqBVWUKLG9jm6bw3xA9uqYX1dg6UgcJG4hUebp
x8JVrvOdmjtQGfWJZP02dIAQGK6+QbCSrjcUo0mxBYaPWx1x9zNq+n69PhEKTpvaG1y6Z1Cm5y9Q
o3f1i5mC8M+QfMNm9eH6GwQjwtvolLch5qEHnZWXjy59mC7bPegE3+uP6F730wrMV7Xmn9+N20Hx
auyCRWUF4WZbAxeMmZYCFe/psjuQX8EvUKYgt6TuiFO/I0t6C05znfl/QSJ8OveLxa/ilMAw0tSO
gU8fr+0cgXhwNaKcOgEyd6yH/jJ4IDfB7ITv5we+uWlX4xYO9sRsK2ouyokJ2NLwSgNlE8VvZUkg
CcrnRWg1Opai6wEl3DiYmvckuKSZmyaDM9eSG/Lysd8izq/BfB79KxhC2wCkeMskhrmbRey3jpuM
rUWOqv+ZIxWXKxXvtrKK2U1ntEJd4uAVKkQMm2jgQO2rX0pgeFl6CCA3yq0nE++Gcbs7v2KbPEur
LfIZ96/wwiq3lX55P+Vu7TKG2zF7xT9ok2U3tIVs4pv63rnqg3JV7LsfRuJm98oV35//ColX/KRj
XH1EB5Y8eCzYTa1hr4zarjRcKDH9zbm1mlrBI5XgvR6ixW7qpnACs3bV/nffG39zFK9QBJ+TNcVS
pgAUNfloNb/tvTr6oKnP09pJpPrjW0+W6+UTPA1VpiZni5dVhtbhDL3Mdyrz4qH3+taL8PBGqx3r
ntEBKvFxsiUTXAzpaxXSEBhm1+/x4DBlv1FKLVkw2V4Q3Akq00uo4ALDJs44v475MZ/3Fmr9oD+5
m03JS41kv4vFaJQ3cT8sC5dbvtL7MYSfCmzB5DiTweX25aRIrF52TH/+vjL7yoLNxw0WLzuifJtc
QOG2uuoubT9z4ut2lzit7j7w3Y9sP1yMDoVq8/lttxkLf5nqp29Y4aP5IEAuEyNW0s4PGcNToMS9
LOb33YdSYoO7H7yDIi/P0CtUNwhCK6t87qMjsy+7+jnKfKZLhiIDEiIeOil1mS+USxV4z6ZfxnSD
zs1s9Pq/KqMBH8O/QxK8iDmMeTShWdhVyw/0miMyzZBrLWUNvNtrYzFkCEFLjL6z03OAJ7qqZeZC
NYQS19xKUYx0PL/627vrC0HYwVyNyGyZsL5ZSxwe1zhdSjdgxtVQKk4WUq8dmeRIpdvu6gtT2NHW
kq6rF/K6uKhfUsJwxcsKyHzaWX5gbWXggA1zQkG1mvK3uDdytBajy97MmAKO8VjR30k/tx/9hH6q
xrCmK3Wcqn+MLsoe0FxpgMsK7EMOKgHiQz63qFyt0ElW9531B2WFwXPPVf4O6UqobdWT4YV6FAde
M9XkGJEq+7AqO71mQzhcM87DI/rfQITZdddtF9NF4MaYvNrW44/B4lCWSm16mFlr/I7UOoHeRprj
QUihfqJPj2rF8n1a00d9UuyDURJwOCrxXWnHimQVt18gYCX/aygipQwPZoZ6AEwpSC4UVPhPs5Mn
vUv11xpyiMrVXP5AwsweZKTZ2wfAF67wtF7wSCOoHFueHWfwoChOkJlu+ndn9heKEA4pLCtAq4Rt
UIPajPZuMOyi4Pf5jbA9hToY21RIJCysOad7LaxtIy04QPrkMZz36vhjpvsUkR6aMvJ4p7TvzVLG
9jen2wpVCBSMRb25mYAatD/j+jnWElDgXSrDUU8fUyp799hcrhWa4E8yFlPwXANNUd5i/cNAi9XM
/P9yIkWXMpVJGNgASar7oL8l9s2klk5fXvDIa/EcX5TuiERLJct7b3p/3V54DEEBAmqx0wWsIjvL
5g60WKwJ9vM0uXkc3fRjeNMw/pO1+d+cais4YeVAy8ianoC/JtTejNrhSuww3THSq0k6o1vl62g5
/ndkwrKZzWhbioKR2Qk5mkriRNahst8UBOIau0wj9AEbPjbe+YXcCoXwarWInoIiWv0UglsFBjVI
A5Vi4bnjU+40bbbjReqOZQ8uoGIfhcmB5y2ay9WX87Bby2gtOtyoIgSRk1i3WEDDCPJ2kIwPWpyq
7H6gSepYVYtbnn2tIjN6Hm5rS6zhhJghiBhV1AlwqXo/Zq3fWj+STuYmt07ZNYhgmqyx7LkcABKW
vyFhEafekIFWAYwK5SUJTEkYpC3+UAy40N+DjK6pLWoCAlyczWM12eAYMdPIyYKfo+WgaNnTA9AP
PfUovGuhKIZGYZt3TqC9/8WEglB7QQc3gPjqmSlGlVglGsgZ+QU/68bzSye7lW/O5wpDWLQ6p3qT
LjwZaUTQH7MfQ/TPJQjV30j/y5BRSG2aiAVKSRQyGCbqWk8di6WnZUhH7PRCx8tNBFqh94mWkovH
VqiH1+j/gIgneDqCcldZqAPrsn2OCrorUGb+NyvzBSEc1mY1K0WvYBxtFfsRnqRq3rnm8Os8yub+
tVWiQUUORIii8dl6Z8dxgrUZtOcudYmZwASQgAVxNBsyialvGsIKTHDCeIyZSZkCzB4eA/NOs9D5
Tt/RqepRdoy6v+jSgxe2UVoOmRCI4pwaQtAXFQu0RSyAVPuQNU4yUb9IJRto+WZx965Rlt298rug
RqUlbbGBSvsmQD2CyfYpuUsyCcyWe1/D6Kcw/TjN3FgYLcK5OGSdsW8H1Fbq1q5KidODt7mYblVN
xoq2tZfWqMLOtdMgtMd+QSVvdv+HdBfEfjpvgLL5E70flF1aogGi7ya8mdlI7lQWeZsK8DppD+ex
Noez9NQa1sJZoAonc8GyvBsMcEiMsARVsy5Gg7414NI9D7M5JOQ3Pt0PuA0FmKorE671gKG4r6F6
y77rK+OPHpZ7lNzuz2Nt7F9wl5LFxhELQhv61C6aJDZq1BGjac063BKoLI3DjR7LCOuWdRaM/ARF
2LgFN0rwH7Tod2kO1dw5jeyI2DBvAEDyTAVJOIGqzukwuMljngYAoGnr5WhenDUD1KVPcwMtxkD5
iNrcaa1AktnZ8EfgtSU2qsFA4qSKZFh2EJl62HToKWPw4GrgTKZxz6rISYqr7qqistqmDcM4wVu+
Z+UreIhaEBRFoC5t2IFqIGnLQ5Yf5zaVjOvz8fXbeq0GJpyBRWSaWRsBSEPLhXGkxO3Mfdr6qf3M
xh2pCzT0HKZkT+fe6XoLAamsDHxjq62HKlKcIEijY0XwBZxfZ6igItYhLQ7nbX+rfOoERPDw+dJQ
PC/rlyrcDybUtiS2E0/tVWvjFYIlKKiKnEgbH0uEX5JN/n+Ao7EXNGqEouL9dDFRbTHzkfRoKcBl
mqLHUrF2WfxSGI+tUjoBO0I/yoHk5Pkxb24UVGn+B1XwLUqVkVFlA5pp+p0WegVxEaju1Hoflk6V
I4cs49HfXsgvQMFm0VZX5MqMYTbtNZpZ7MmtJ0kwtTmVKLQCGaYJLdtvBVfcYEEVViPMVY27m8mO
Jk+tOQTtNR0KajbaWMG136MDCukwaswmuL5KGSHC1ji1RXaeggjTRDh0upy52XElHWf0EiDUDkKC
fsWbqPx5fvW2vPUaRLAZJUNN2Dzwpfw1dKf0NSN7FSJdzB0bybmw1VWnraEEQ+lUELUFGcZjTj6K
+qfqPqYvUfU4dXsbTeFj5WfpdZS96+p+7g9j5qJqNI49IiNv2/J56+8Q7KeLLdWCBiJ8HihCKv25
ULmHNweU0k+SrbG5glDSWPSfUSQrXmVS5IpQSU8wYp2C3H3HieJW5e78Cm7V4KIU5QtFCIkiu4oy
IwNKQnNPa72Jv1vqxaBeRvU+oJcDg/wSuYrTa425U/9G0z/B/N7KajiXWRMd/PorBGvllaqOXY8m
YT32GQoIx9Lta+p0EQOFMt4tO8nrwubcQtMXVANQeEFPzenuMC0WZAoD3jzblZe1FEkdRn7Sjspe
D/WtWAP6snTRl12UbQWoLKmjtIowwRTikbU/edRBmsxNIQOdOsjsQFF8hH59nzjZn+bAd/FV8vIb
euq35Cb2tD0Os5cMSvfqQUbouj0H/36YWAWNd526n0Z8WG09pkHk6PMx1SV3li0HgQZQqCarbLmN
Ces66yPPskJHQ3jzXKvwEQkYMi7o7GtE1hCyNc9rKMEXxRzylbOO4XStryJZkYIi4PxekSEILiiv
u2xMZyCU0EFptdpJZSmkzZNjPQjBuyTTlMfGAIg4OYIFIzL8Mf8ZqYcEQtPKRdBeaTIKpy0rgCbB
p9CzaeHV5nQnQGI+54m2WIGxUy2/RoeBDOIzbSnubgL2gUWUACGx2BUZGBFuDgmsAOKtF+2u3du2
137E+xfu9Tuo/3qBG4B3w8mZg4JoX1b/vuWy1/CCZShlTjO+DDEGvagKP43ImBkX8Sw59zdxEOtD
6kGzdNj76VRa5ogKrhjD5NNtbHpG8m6Wt5Q8nrfCzQVboQgOWyXKuPC3wmGDCc9UDmaIMnJZD91W
rTVCMvBFMCgOUQjlnY5lJFnPhhJvhraV3yjqvkFzpfUchM/97Oi0vEztuxz4hrVDd4gt22lb8ARy
Mhbe8XCFAhvtKXzGzTDSSo7ixUWhZ/Qmds+iFzp9kOJJqZ1o9lDSY2FT6LdERsa1sc2X5yMLpex4
y9eosCNahvsnFDlRAqoqv6yq9sKWylixtjAWonSo4eGuiwvb6fj6dGg7bpt4b6uGytE43UE05/68
oWycqYQsL3oIHfASagvjUEfNTJsBYs00skBR6s8grGisP33stxCmjq3debgN6z+BE1yXGYGzIF60
oZURnFuKda0rE/p3ENPT6XAe6vNoEhwKRCsRXJo69JHx9HE6fRHo3JvARvX9eFGi62J0wdLiUEh9
ef1FuR8StNeU/juK/Bz6MLgQ7IWkYOh95F56pbuqw9Bpcf6LtuZ69UHiWarYmTHOBj5o7lHq/Zuz
yIPLjkDtMoTXVcP/4kKMCTBQA4CeUmiBCdtzCCna5grgaYvsN5R6DQ+j/mhfo4OdOm9j7pTMSbl7
fpSfupTf5/0LVvA9pBnwPAmOF/c590FoEYJ8dg9JJSc4Gnfx1Xywd8Nl5kyO7dv/IHWZOz/t48/2
AD473Ql37fsNGNK6HXcD//yHbUWxmA8GvglcXXVohZ8aRNjFIMsO8GHBD2VXXYVe9wH6SssLrkJf
A+HS0krm5se/oFg6gSWnsEGYKdq8sACHLcQr9cGxXs4PbKuE9QRBWGhdHelQMyBMH4OnH9DDeFPe
JK/tj9gNHinegJ3w0XitEE6iBsG7iPzU+fNffoKw6HmV0jALoQ4NkVYHtFzv2pXhlT/u8uuPt+qa
7seXwMVKK57lUI9fyiirt0qUTqZAiCFtEobI82AKlMP1dJv/sVw0n5gH6/jxWu7R6RUUjvKP8Wg9
2nt2z51f54e/dfE8gV/83uqRa2pQPGTEGD69vbVccz+8a96EetrwHiKLFdSYdRcUjTL2mo1THhJf
aKhCKQhOI9HD2VCpqvI5Bb904LfVjpIYr+OZO5kekjRqd62EFyipUBPXQmXkP3HkT7JEwOYZrDMD
eTQCrQkkYk8HzitWmQziL+7c4XKtd06qGg6cMppz9rp+LO1bq3VCELPnxc1s3VSy++/WgYIyWgPj
pzr614Q9rUxQszJ64I/00kq8MDkWdoj34OfzCyyDEfbwaKITu1WxvgG6a+e6vEIb+IfSRA9aJ9OS
2FI3JbplWCZocRhK74UhReDO1uhiS+Asdzsv2gf3lp8dpyfrSdvrh+FyelCuiz+P9Beijh2Okl0L
7efJbV9ku2rbY64+RRh2k7SggFAwuyk0gL0Bd2BcTZNd7tbonXQntHA6w17dzRfseH6+t+44S8yj
oXoMzEB4vDi1q4mjbUgzEkxCB5kyNu0VYrsdRFTHKUczR8xv8cD6E02rPmllhDZbcReexg3YFW7i
31IZoD/S65pjW5EQ7T2/h+Dh/OC2tq0JQUTQTZkqLlNizMWpDWINzCqJOJ+csCpZuJu0MINiWR7W
/nm05a+Jx/EaTQi5krBueT0BLeu6Y4H+2q7VfW4NbhqDiCJ6O4+2OXcYGkoBVdCGiNmmlkG6qx/L
Di4n9lCqdDWpmeQGtfXQD11o8MSiAurzBfXUNsKk5FAIrTq3LLkD1SlnhtSp3Vh+GpSXQ1FcBCNk
KYz4wBrDmdveLTVo3Da6Syi9OD9csuUYUPgIun24ILAMCkcvGfJQH/qmA4GI5VdT5xp2cJnzbD8F
00HLyK4osh0bH7XSdHNV32c9P4Ic3KktKAHQ5AoyfW4EDcgetEx98E9S/EyR1KJ9BSrc7JrH1ggm
hwwJViYJ0zZ3GCgrEB/r1MAJIuyw1CCREqr4cq1+ZeOVZjuke6sgfxnd0cqZiktTlYpqL/5CtMU1
5jKbq2PSDGijqi0wwzZ1YmSnC11xw9HPdWWnlreTfa1lmWP3qKjZ9X/xfEjW4MK2i7KATAkHeD8q
P7o2uTCtp1br/AS9kFNQOwZ/P28cm1HBGlHceoVF26lbhgslLwtvQVHxluLh0jQ8MzSdsfZ06JaA
01MHaVbbOZm6h2xLkf0e+SWzf0u+ZjHFc5Mv3IeQP8lCdcLXQP3Ts6erDlU2KfXI5M9B6rPgri5e
VSUHQ9NLnf1WrEcJ/kaJGGF45DPh0A0kbYWtQlOtqSPSY/7JU4NoyIiecUsn5Eihjs12dor6GFkO
d+vKtcYUwlIj1rRqMobObbPHaNhZ8QVXIOOi76AV6ZShxDNtuFrbYrhKI0GnIbsmbCnK1KhgKsrR
8jZzOsV+rBsLep7QQo3/GSpZwnNZL2E9T9CEzdQEWmOG8VJyV4QwmuscDOsB80rzIR1bJ22vDV1y
Km8j4o0b4mVLFaowPpRqGUXaIrZkcQYFLzzJGS8J+uz7XH8c+z/oFwQ7m6x+Ycvd27iy4RqPuhaU
+Ql2kxjJ0JkUNUGQomzpDQHbOiGFYzS+Oh5J5itz5hoK6jZ/0r6E7MOx1g/nTXfjUDv5AsGKIj7q
SmhjpnVWvhZtVR3tjjSSo2TTeFbDFCbXiEclLJcSrngIj2EYuya9b8zYRSZp1xl/UdSLISHth95i
HFyG6AySjuXTjKW0Y9VnZHat+EWL46eutHY8gdVqlcR4lu//Zq5fiFRg10PYpiVDv1SPobawItkh
aEM3lWqAbK8V6nfQ1Iyr0adPXh0ximlYY5mgsFDBlcyplPkfVaaPtuFUMHdfEIJbD4hejWSpg1OT
4oCHURAM75aygyL0JhCyEeX1vPltWoZNoOpjg1sKrvP01NSnGAVki7qcUjiDou/a4LaJ91bm6gX3
zkNtb7YVlmDqQ2FD+GkEFptL9Y531bUdm/f9bO+rAZWaOlEeiRGDRAsvys7UZvwOsui6X9Poos/y
5Laz8vyH5JuW8X2znNU3CTvDHqpxsGN8U5Anz1D+/CdXq5ssSz+C8TlHAjAF//KoBHuaJs5sgM8t
CD+ICQnq89+xEerZ1uozBH9blrRPrKVkFaJug00vNIjJBdMzk+mlb+NQlOZAjYdZYi/S3BYl8lTA
iUPXUvcsTI8lmq2k1eFb4QkG9AUkrLVBhynWe8zrYH2oUb83eYcn0YD9CKPioGdvpg15RlCo6Lzz
8valJcNdT+0X6Ew5WpHeJBx9pbaMMWJzc60+SljsEgn8SY3wUSp1CLsyECe21j5nz0Fr7lDkKlnU
Ta+0ghMWVVGUXmkIJrvnePvuvGnwStTT/I3lYDUXPTDIfgqR56hC8nNKUO5XVy6Uj3YgCncoiq9S
TXKGbE/eF5DgmcrEDAaeQC8vLX4ZdL5j8T1YX2nh9fxDD0aJR9821C804QxpxqiNUWqKDaHruLk6
qt3uFa25sVWJV1r+0HcH8C+QeHSUOXj3aI4S2ih+a/Fqnqle3uUgun6pI49Z6SWY6M6v2FZHPo5G
xKsWQg+IjAlLlgaoXPwsRJ7z6TBB3EtDOUMBIubMKG9SsEMqZrWz6K++/0OL3wQ9s7gJQtDV9sw+
l3zMlo2uv0VY1ZmSOi1ynDftmBROg/oBb6z1yDPiKD2cH/fWkq6hhCWtaJlZiQGodAyP2aCB460/
QsgdrGAyxn7JqMQ2Vt5XE5kWwXuqKddljRd/nRxMJslvbR5oqxGJvauwmqxkAWACJdv3sfGilKj4
pp2vhOD76oibaqhkG839olDEh8RnMfKGhuHEo0y3bmt3wqtDnw+0GngqFR72LHXslZrCjNtwdDOI
OZodc1ubXo3de6xNjyOkJiWeZzFTceeATRGVFRZe0r6pqYyIUppokVfVuf7DbqAb0JZJBtCi9mqd
cC8MZeJd2+v6BUlOo5WgCtBbtUjuMqtmbqjMlt/EI/RPBypLcC0T9m10mon8FsNGVcWTMtdGJWY6
JhSEUNdx+MsG0S9R+70KYakk/cNogigQMoikP5bqIPF+y+n4DRzPvqaJoufl8fl0nJaW6PpYA7zi
yS5O6EM6zJIH/s2pXEEIG58kU6KWMxxsb6Y7lPUf1CzzykjWIr/1FAQS0a+hCLteL7BK2eLIk+xK
j36MUYSi4PuWeGl9YUagUlBfFXTF/YWr0fFmT6C7tlxDTuevqO3cblscimaPu04e7Iqk3zNoyylW
JCkw2vRqKyjBJHtqok3WAFRkmf40cSfhI7LO9i1kuu/Oj2pzjyMno+OcR4m62KKZQisWeVdMpZK5
iFbRqF6A8AAxVZO/Uyv8qzn8QhOilyZMWyNbAotAuzYtpDCTox3FeNWRxBWbbmQ1KsHWIYOosoxj
VDzM91ME0pTqj622F1P0MkAG9/wUbq/W16AEqy+jsibZ0p2ldKBlta9T9t4F420rM/utqMJeDUqw
elLEXUqgTeMOPLa9OgxSJKO7+46NryEZb3o+xm6I/pPLzEwM2cptgqO2A6kz21i6QU+tf0Apkqrl
AKfgb1Aqb5o+lPZo57FTto9Z9UdKD7s5q1+Aotp9FepouKsBWGr7sf7Zd56dvuSqrFdxi4Patlc4
wrZGFrYO1BZMbJ2HLRD68SHwepTiOoZD9z+Va+61t7Ofe+GjcmX65y1n01+usIV9PthDwlm5YEPl
nWbJjhH7mOuyQ3U7OFzhCBfymUKEsuiBk/40fPOC+Ibl04fK57vioQafKA67PRhNJVHwVjbuZGqF
+1o44jJnVQvsc+lnkaccAt+4Hp+N3/m+OPAMIlFu8wf6W1Ti1Dbn9VMd00AZ8LdCKzSbxWUQANgi
17aGhsza46yRDW9ZnW8H6gpFWD2FdLGuLZaTNHva3lLI9eQoEp9bD2IFVVj6Id/XuJvhQLKHp/OW
s7k7VtjCihY5G+JKAXbYGZc8A4haX4H1ZN/E5uE81KYvXUEJqwgeCZCSh4AqlHGvgCiG8ASKaShY
MDNUHNIf5+Fka7f8vnoPm6qg6rMCcJr9Vmn35VI3LXNmstlbfl9h0AyPRngkxew1MY6G+7w7hOzC
+ov2GhSoIfGn6qjnQsrrFKbt9C6yUhWnUHGZKV5TfURSJraNJAUaTSjyYShoxH8CRt0NVW4RRHW0
e9Gs/mIcq8Yb57dZaa/RiO4Pc/VaaE9pUT6eX6fNwGEFLJx6cVvgby6BQ4wHPrt2yxmOpAucEXVR
ZgJxYZP+RbZiPVThCMqpFXPTWkIVFY2vE2E7EDFOwXCv1UutmCohuVvs+tv2/hqgeABFhRpFwxKr
JB1aFPrw58DRiHV+EmUYwuFTQL7ABocxWE6xargZBI7KVS4B2bT21UAEP8Wzjhp9C5C+r8BgpVI3
IJY/Mw3hVykLhrYKbGCQS9c1qvhQ7Crs37qtNU44pq1ODuW8j8u7JHhDjbcRPnU6HiD5C6HHPrmr
omMrS+ZvEY6cgAsbexy7soiXVlgj81N6aZDr0HyhoFWYnAwJtfpKo441SE6bzdAIJNSaQVSCyFIY
8VxXrC1jgBZK/jJF6G5IYm8kxK+o4bStCWXExFVzZXfedrYHu8IVBju1kTWZS9w5o8SHx0jTmqET
WNyfymdwc7gafy6gDFZazzSVvXBJwQW/07eZzkAEhNAlHVC7cF0WN4x+QETKi9lFz/Z14IXNIZA9
j2za8mrMgtdRwjm0wUcNH0D8NrHu6950aFDvNPZ8fnY3j6EVkOBsVKqOTRcBKGLRkeMyaSnFbiF3
OQ8jGc/nTXd1EiUdTaaKLjCTHTj1OL1E+uwoyO5rfS+5p8jW7PP3FViUGsjr1wBLyB+t8ifdDcJj
gHR+rdguH3dqv5taUB7L3qy3A0F0dFP0DZtgZxXcXJnnYcdCxPJdMzohGJPSKUQngbK39NzRm/JA
Mo7/3xwNNfENTLQys8cMDXCZ/cz131XeH89P+/8xFV9fJPjEqkG7JG/Q/T1U92CfGIfbIUO/X3RB
wa/P9L2CXInZ+XYoCaa2iryh3/EFLARuLYRjaGFhKub6rQn1fWcSZ5rMW5Mb6MBhfqWEjpbcdzm/
GKwJGTv1SKP8qKuPehZd2DR4qs330XorWgKaRQIziS4GhkTSSKJ9V2q/26zxwzB16lJTnaFF7mNh
DBlrmVrXZli4GogQFhLTTimnGEg23A3dMUw+apQJGaoXTlyyWtsO9mvOBAfbBNVgB8vdsyYQ4Hxs
g2mvVvdad2vgTqEwpF2ezpvH9ub/AhQ8a9iomWmMsI7KCEA/ZB9aVUOL5uSfh5FaoehEC3TIDsOy
L/JbSHbUFshscidUUfx1TFM373sPTNCjJs0WLFZ2GttQiBJTkHKhjQ1vu8KMVjaq+YiKALiKr9og
3gfGhQmLx/WlT95TPGtNiTsUV1PuNf3gIG0pGfj3CQa+trQqolxSZWKCSTEHvUVSGgF4DdqcFu9b
u1S9NGLiBbXl5ZS7rLxrVOgsFu7cPlDQe2fRrcr//zSKp98hHCcEbf59VOM7om6udnhcGcE/Agpa
o2hugzKJHTBS8d35wW+OHQrbeKtTKYIGwQOMM0nDlOoIx+ybzDiE9VMq46lePvvb8qIM1qIGbtiq
qIU2zC3SoByNOIFZIUcATQcK3RLLQFNORDw7uGrR1yI5ybaGhfJTfZEOx/O9WEukEAaDMjCsid+Y
4IHN+S6cfp+fuu/hMk6QFYawLyfTDlE3b+BCFbmWArOR1l/JRiHsyJjXWTAti5NH7oA3en5TZ6/n
B7F8pLg460EINtfjZcBWFECw4lZhPcikfDO86tr/9xvy6VwJAcyI9dCWbeZO9bU+/SrR0JDfW7ok
pbG9IigywCsLqAFMASXn5hjyDCvSk9Hpwl3aSZZ8e7b+BRApKoKYW1xNAVDxx6ZZ8upR8EiGQGK9
348YzBY02kGQZoHdS6zZChm0hOxltoIh1CGqi16s2Zmr4H9Iu7IlSZHl+itj884VECyBTKMHttwz
a99esOpa2HcIIP5Gj/oO/ZgOrdGdLAolun1tzMasrbrLic3Dw93POeq7FrXZo68K8TsUEps77kVQ
cK+T2Ft4RcwO9Cf6SRIJUFeTmcwipRNzBQOV/QAw8U0qmrUem+kSO+nsDldhAIpYSBnok1is18t0
qEGvCQDdC2UA93gg9NGuL+/x78EBpvPMyCS80gJdKJvRiJKsaHjFu9uEPeDSMdu2Xli52R14Zmri
TnPfkxKuwBT19hpgm1mbWpcHM7s3ziyMX3AWNqMLVysEBgud8pSG6x7Sg8NRKu5rba1ET3m3UESb
c94SEMXw3zhR3xgSmr6uoM5nILDK7zICxhJAvqvgPSjeFP0lzDaXBzc7fWfWpoMD4LBD+I+q1rAu
kx9CsZC0mZ08oPlGFlWYmeanYhL7nc8EbDf22Ph7Ih7jAqG18awrTxGo0bu3y+OZ3d6jNjMybqDL
mz7GMyYOKeV+Y0VMgXqiZNZFhHbtpcBhyczkJqr01Ei7AmYSdaMYQAISOIWlK1WeXZyzwUxuIx5p
Mh3GwVRufgRzxcZ/UX2zVgH6c5IH1cos7bjj7+RWt7snCjhgZFV7MMZentKZlgScZkOhIwsoQsYp
DpGUhKN7LgRWILHlbW+HL9ozIO5rz0z3MVQbHeNOKBaMzg/9L5sTD0IFpgSlAeAtIlSN3cn/eDfH
1zFN3EbVCJEUefj9AdlXxVoz7o0lDvn5PfLXECZHKw2NTlAoTGj0KKgbn8bmIo/i7K1hUFzmGhlz
wJNbg9GQQzEGNtJyJMV5RcZp5G2p/3EctArAHNwS6L+08Z786gPFuO1x8Y3IPabBpfOY3SYeDTor
KJB6Mr1gwMa8vO3mdsC5yckO4CXxBT8FoirrHlmxFY37y79/burOf/9kB/BYKlIm4/dL9bpgnx2B
evuwYulSjnfuLpTxzoEtELN8a48cJCkCrAoeUOxtqQtMVV4zcUPR8p5468tDmttx56YmO04IMsg8
lfAXBUEeh8c2CR5LGtr/nJXxK87uQ4FpjR81sAJKnVRiFuqyGsi0fsUIyFW0kcUHDTNfjfBWNrTG
GIcCeRcIaChgRwuWkM6zWwBYvf81MgnFKx/dOH4AIyEgS5yEtgZEahxLEBm/uzycWUs68FYAeoka
CE+/DkcukNaLJJwfXRnVME9Rv/ZEhy3JVc10xiB2RQA7Mv1C7vRndv5sbfp4COUQiVmL6YpVqvpD
BCFahfDKBMTdhE6bNaQAN3u+q9VLbd9zB/bc9mT30aEheYdauiVn3GrV6oob0sJzYy6aAPUDxZ2I
ZKI+ZTjyAx5k2C9jXwc6ayEezWylBlFtqgrqyhNDKExVXmzLtALFW9cuVITmjhfuQGwYsL4o8Lhf
F5HpsqfzELGSDlkc6oNzu6B7jza/8BIgeEqNAD2QIEy5cdtEMBTEnAjJPEcGvMxnud2Alsso3cub
cnY8fxma8uOWQ94FhQZDRKwh8ytVXnObpUUn4jUH7cuFEz2/N8/MTe4Q5CLzIc0RR2thb0Jf1Ewi
cU17hLiJDgmXMLMaA+2x/akt+NIrYS6oRsYF+BFkXMC+PVk6kkme1IcU7zsknBTjpigCkDuW+yCW
bUV6b8DTc3lu57w+mg8AARLxnhOn4DHdaHulyUavr3aVKTaBD0nBMFvLJXhnGcpE5dM/Z3B6+qgW
k6aCQSPJkRX+9DXRjHJEiTozVaV/vGxt7qwDggn9VaitgU9mEnegO6/sSIvXqtKDMJVqKBwsqYbP
ziCIQNCUpiP4nJ51nYsRScfdKcm9nWnOoMZmBVw+OPab28uj+RkmTXMyAAGjdodAHcSCk60p4pGQ
JHWDaHBjrJsn+UBAf2f2T90xtkAiJr/RTefyo2beZwftNFwNp2c0366NtQ4OEOB6ncvfMze7558z
CX3Kjos8KPA54yL2Xo6q8MNlCzP8Eyr6T/8a8eRAhHlKZGgoNxZx1aN3AOfEVWPra/2YbttnwWbb
4qCZ0MfBKNN95jRLocrchXhuf7JdG7ku0VEG+wpIOZNkT8Ojlwt2jlrF5ZHOMLePI6VQekE9elzf
r147StDLWXeAVOKYPgm4AeMhs7UeVFmat0pSPOLbBuJ9gJUBRYqmEFvM26Xe0Vnfp6MrH7S5oOZD
xeXrRySexEulxhMqitutp4abVKNmVLVuK4MKIfFNNlxFAbgKg/fLw5/z8eeGJyEOqvElHnQw3PuZ
2YbrDBDWpt9cNjK3mDqcq6Qh/4u6wmSKxcKoYk1DKC3oK+6BvmRFtR8qX/BwM60F450Prgmk6CD8
POXuiNtOUVpQ4liSf6VBfhaweiuMkzWT6g2Lm3WoDrda8QzcrsX9DDhxaStnwUJr6exYDUSlaJcF
idc04ykIsiyg+xgEHk1ioT03yn0zrRwIDl6e07kbS//LzjTx2WdiTdFigx2TRTckjJxSKl64J9pM
9s2ifB/CpX69ueCK4hCICnAk6HCe+HSFpwBQ9KAp8EICyRTC03WVIzsY9d4VIfmh71hgybngWbIk
L8kyzXl7dMSPqhhj5nB6QUMPo46qATwMRP0RdVcs/eCd1ddu3/3CvELmAMJZOtqAyTTPCtyC4Mcy
HI9GH4t6E0XPdfgWF8+t+LbEmzFT3wOOQQHZjYruYDxRJk426rJ2wPWPGUVOuWXugKJW50rBSVJd
KrlUhl6S/CgvJSxnEzbndifOtY9jIoggY7NExX3vrWthXVcufbkRHmjlhLVTPSx4mdnVU0FwMQI+
8d/EvWk8QTlmhMrTBMhcda+IJpFexeg+WKJdnDt+9MzSxJ8lapfTcLSE948J+bpCfO1iS1kiHZ/1
Ned2JofB73XS09FO1qBVVlozMzGzLblukH+zy6vSs9S7ywd+YWQ/r5Czp5vXRX/OYTiC8QGZzR/z
GEpT6c1lOzMwSuxKpCIg5wOSOXmazuO1noOaucfVu9IsaS3dubkFgTB6kl78W25Fq/IKbB6dyZ8v
G567is7tTqKaZpSaz2mHXVn/8NkGHHK+4V42IY+/YxrInduYnDgmJiSPBdhgbiKb8gOUw+1+Qze1
7d3md1JnZxYBV55q+6+JtQMAwfqVdM/5F0zOXhLpAhESzC6X5auYiy4YrywNHR2cXrGy2iwMeGlS
J1fvoOrNoPUYsH6rrXJHehMgUg2xUf8IXMXQ2ZKd2OEK+abW5IOpPPkrvgV69i14oO5SYuj/mP0x
YAfHJqD6k9lvQt3XeAAnLq5UN195q01qaZKpu9KxtGqwujmKXe/Jh7QB2DlbRSvtXvuFNzqYqP7+
CZPp77kHuUkV12YbbdH+KmsbusTaPXtQIaQEty4qEF+cOLu0VqRSzMdRFu9t9WkoDHo5txr7vLy0
sz71zMzE08V9WaCpG2bQ3V2zH+CO8PJDLvfQPF8MT+dtgRbUAIAbtECTXRTzuOeBB1s+9AaSFqVO
DZ02r42vWlqHrgGts5CowLsy/mi00NYHdjDU2uaVchAi6grJVe/HC/5wNmbGTvr7R43rcOYQlTr1
PCaWuFQg5dxCGEFILWPYDJDY1p54uabikSzl6cbt8c1/gAuKoJkTkzHtXhUrY8iJjJszpeJ1nGq3
OM+/EoCcmZgMiwSx0A8lggI5I04VWZ20EmNAavzNIGyDbMkfzTqIM3OT3Vq3RiMEI4URQcalYwB0
J0gEQl3tF3brmZnJbu20QupbDxOnxdLar908Em1kRyyht4slJOPskJDEgZdBpGn8JPQ82xg+4tCI
FdgYUg0u1FIzlcb5FYU4yBwgMw9WMEVGXDyZOC2rkgZRKYpv0mdA7BqZOKK4oWcJIM5NIyvQQOuy
vjyLc9vPkMZ6DgB50rdGSZ33WklVLFaRgoSxIsekqxYc5Jz3OjcxuYWFEuy6ZYhhCSHQpsEpicwM
3E6kuL88lDmXcm5ncheEJQi7IDGHAApdDLQ+ZbXD+8wMcqdZkupcMjXx+aWcS3GtwFQsZzZogYtK
Bo7Xqpp9Er5dHtVsSfZ8WBNPWWWxBkpgPB+EdTuYjWzSQ7NRHMOST8UO+oh2YsaW5PDVlp6Cm/vI
uvftpYfaeJamTur8GyYeJK3arhWbcWe2mZNmTsdzt2sNU5V2go+OyPfLY16a3slBKMG6MeQU5kC3
fieM1DugDsX/apdHsaPq4eqyvdkdCoJQpIcknIVprkTqSk6EFqG3Urqc7AvlQP1XvrRpZifxzMrE
YRlGmKRyi7RQmK46ytaCAHVcb9fXqVPQK3+Re3x8MHxbtDN7kwdFVgIm4DGMChyA9FNH0uCJ2OI1
eYQiqc/MwreEh8EW1/KxdBvXO/i3l2d1zmnCVeIlivYicA1NNi4jkDQPBoxXQPEiBl1TqFjakqzf
rP86MzLZmf6gBcLPSfXy0BblxxB8xZeHMZvOg9CNpgOFOrawTfwKj6FT0nvjw0w4lflV5qONGv2q
b6HyXrGTBpa84uALq1i8u2x4dv7O7E6cjCdLPA7Gg19zH5IiqOPqCIyWHmezu+TMymSVhIqljCMv
a5XZUck/lGEvt6kJXSS/yECRlji59nJ5XLOn7cziZMn6vCiNrBj3Rb01oueQHfz6WV26smesgD0U
/QloeQXz/bQcwsRC5I0MK4UnWJFO3KTLzZiemBQuvIhmwK4wcWZqslB+DPElPcOLqAeL+K3ETL4O
D3wlHJSrqjLTjW8NO+NZWijazbiTUXgFeD+U+EeOsq/BalELLfE75CbBQEVRTYI8Nm8DU5FGZV4H
Sr2XV21mN34xNxlkQ7pE72KYK+R9KtxI0VoSbi6bkJaGNNmL6HrraDmmWyv1pgPiprJTdmgTG4yl
SBE6EvtsFLeiO5FeV2ynZld1eKp9u4VjCxZmd+5lifECVoaqKECO0wyzVIuqwDvUzwvbP5ITZKZu
81fFugn3bN+sg5vWTSGUvY73GYo02+C+XlLYmrkEv3zA5JhkHkS91Bgf0Huu17tFYAfGMzOORbBU
sFgc6+S+rUoxTEIVpohvA0QHXinfVN4D9yPev0Vu9JhLdrjxr6Dbvm/N8K5YvS7lSJcGO7kbKc3R
Jmpg5dvU7hRb8WuzSp3QfyHRw+VNtmRpcismej40mYaxKoPFvF2ZbIfkph5uvXDp4hhPxOT+PV/A
KZwT/QREiSpYqmQo3L808UJcPZfslaDqrODFoFKE8JOh1Eohe8qolgChFNU7AdXQJ25JXJ7tht7G
4NBqYnFlCVylzBxTcKnjUIDRV0Jb76R2Gfh1XSQoNoN5mtgV/BtkulGBiRoQ5HZOQj0zii3f0NZp
sfPZQQh2YIca1J1Gjp36pHXXYRaa8gCman8Ve3aUMwfl907cxdztclvneAARc1A2EfV2rQcGY9o7
DE2IKG9bdf/AwO/SNK9yOxbTLB0qQkW8G6qT3ohuH6AcjQ4GKAovecCZnSODQ10Cwx1CAXl6oyAv
k+cCVxEHwAP6UOEB8UZsGajiqUtI/7kZPjc1cbZ5B03XRB5NhXtI4NSBRbrIDKEN4NtaseDZZ40B
RapJwJLKgIp9vUh83oGXkMBYwgwTJJSuCALYRnoSun3eHqOicS+fwJmbeTT0d3sTx9bWQxbiKYrH
k/Ag6mD4le98MNfx1rlsZ2lcE68GTU1S1No4LhV9oyAHpPJbrq4ID1aFTjd0kUpqxiCRAL8H1RIe
S99YKAU5oB5ouVtLAvGqX2xC/jJAYiArT6HkLKmRz8wimtQoRe1KBWPn9PpPM73khm+A3F71rKG4
HzyOBIHbZQu7Y+be/2JnshULiQRKLeqtlRmnPj4k0l24JB0w4yi/mJhsQMKJEZIS89Z4iiWTztJ+
AYJAEAOChgoJVNSMJ1tB5kTzswCTpQTtY5NxmxXBTRYtxAyz4zizMu6PsywRk6ighSKsxPBvpIF4
zBLManYxzixMPH4kBIZccFgo04+idAj4JSVkSy+fmwUjUxEeRc2JjwPSWj36Xxp101EFnnehS39h
rqbKVDQtma7kGInYqqeAyTa0AOzL45grO52vOpkknqoK0GMU9lqwYfBDqO3VIbY6EEs2A7GLMNuP
HWdZ0OExLprAjqDenVlA09sBA/lkJ6687raJl8oF4xJNooIvHzUJ2zMWZY0hYHbT9p7mt+Vw9P1d
Uu9QnJJih7XXlydh1k38tWN+yiqe7cnIE1kWyeOeDLsVCyFyFD5CXtSLF8BfS+s5OcMtM2hdGOMZ
jqOrtip3aXZ3eSRLFibXRl76Bu1FWAAoxstWciMt7Pu59P+XpZl4CS1MODTLMFeJKt7RKIpMyjtq
tsZw1TPBMWLq9mFuNvWNAbjz5dEtGp84j8Dnkko7DwdCvEu9Cg3BVtmeUn4FhbY+MqxO2GWCvGB1
djMi64WrH6WHb8WHuqKarwgBs1J4LC9zQgWwbvQ+9wAJvmo34i9g6wj0O0EAjz5T+ZtKIu2VuoCO
LwMSlX2mVX7XIxfWSpktoidzYULlmYN2bmsyoV1D5bSMQ2ZJ+xqoYt+M98WrfvBu7+Wb6i1fwFDN
MA6g0+tsaBPXTD3QzEkZzLE38Rg+6LfxcfgoDbPY6YNFHFvdPKjX/pKLEy8Pcsr7WuhyAp0UWMXr
1Ok+WWqqB2UTJGYAqpUFY3Ou5GyE38g5pSIXsx62UO+0s6i0ODrbohuqrC6v3Nz9c25nXNgzlxWo
URI3EeykxNhoibILQDPXDUsJoiUzE0fcSkFF0mY0o4oW7bYRsmtLyfu5po7zXaGOTu1sLICS6kM7
GhHWqEmsqqfoLttLdrbLn5TbSDPDBTc8e+edT97EDwNRJbJ4XKQ6e/BfIfv70ti1KTghGisb1RQ+
ip18x9Ccf508/HPLNvHP8JtJFVawTMhbRx9kUpuleH/ZxuLwJi6aDbEkiOPe0A4ETU4vktnswu1I
39xhSPkT3/ZXsQ11FnlFl57bCw5FnTgU3Npa0JewjfJ4mZrSSUE93tRGlQznWUR3gb4QI810VY3t
aZDiA7AQQqhThLs3ANFVNBJ6nosQb/tTmmzjCBpitpzWdhjdDuUh89ZtuyoHWyiPUbxwEmcyDOMH
gH4R4APUp6ftFbwH+U2SoenaQEt5zBI7LaChjVYrSC97UE7dDIEGbRQnXWKelPRxNr/GSV9NT05O
Tn10XenAR8faztdRmkxBl7uOuw00tAXjlOb7qnzKyarSHwzVZIDRCLlDxA9JetXwRlFNsY+v0SVq
Gr7oEPBkdgdaemvOYksv7pAlgQhBmle2gT7KumBmU72Ah8FqmpPPIZ1RrIkcoE65YUrtQoplqPc1
j1GoeaFccIRGAeuAK8nriDtFulHLbS5kTtltMmHlRRst42aTbjgFY/yqYrdxf/AI+Poy0498O83e
/XDng8lSQ1SR5rbBr5LolMlAA7lQgS+KdZ+dIugsDq7YIF7NHkB+J3rrSF9T4yEvrkHzBmmDXTJc
g8ZGl2KbVmu9vKWNm8bELNhe1baRf63le4HdB/qjgbo/38fVLof4XRlv9PwmjVdZ/ep1d6ibZMat
zta5ZurDCtrVGc6PyECqFr7VCogqTh13AUVxQlCTpE9i/ZzrIeiuPUgtOLF2CCBlJ91n0a2Qv5IB
wjkeOC0gRab5mK4BNTVlWwu2Eb7JuWop/rM4HCGDIBSh1aKQIrNonVIX28+K8nuvXIPnljefTWlF
xl70Tkhjsfqexj86MPmAT4uV44TsoH2dGb0VM9dXnFqsNwKwFQ34D1X5lJDOFHO6ovETmobcNHTA
o7t0338PnUZo6ijxoogoC01hv6nqe5UatGNPjiVt9E3lNnbrhGayr81GNMUrcgClrYMddiv6AMou
OMIZ8xpyUYphSJDXhSL614ulTNS8rcZuwWgPiKzVWbGVnSrR9MzHWw3Cndn2DYWjx9opFwY+I6WJ
qsOZ5cnB1PJB0ytcaj+7hIAX2pYmf4SEaYrQ1brRHf1QOPV+WAcb3S7saAX5WlD02Es3wYx/+PIZ
k4suYHXe+B0+Q7bAOAbTnq2t4Iw7N3+6Bwe8adj6PjafjPfLM/89Cvo6/Mk1B5Ei0EPoqJeBUCpI
XwqwghWF2ZKl8Y3fP/F/X8Y3uenEOAWDkor6VWqmR8Uiu8CNMc7SZqvG8Xb1urWWUkozhayvY5vc
cGlAZKOhmNP0AUpcm8wtIXXsIP9ovzaHY7JSrSXqgaVRTqLmhIBv52cbr25sCQB1/ZEI68sLNneL
ns2kIY4x9FkMFgwFkErVeFQ0/4eorrmYbQpwwNbdKypOtpH0r00nm3ocgN6YAmUDZFoXsusRlnn5
U2a08M4n+Bujt2EkcmGMJXkEg9cGxGLcbBPZ8dGzf8Sr3uY3uNVMlFnM2qUmszoXTf/2Vo3M28sf
8m0TGwRN4ujJJQAVoAd+cng6IRgSUfYQRg2VK9PSKuFca/0gDzeXDX1bXxgCPhStFRqo7YCD+zr3
RsKTQoNwExJvoC3XMsgNOUR2Lxv5vsITK5MzKTPCk76GFZCrguObIz4z8wiMv2jB3RArg84silfp
gidcGtvkhGZFl+p+GXWWkF830V2hut0St+U3JzcZ2ORAImMp1GKLgQmRKG6SuEwfDTVC3zTUhDXg
7of8oLdR8im0Ub+QzJzbIoAx6cDeg3ubTl97cYReGcaTDjXBlVgDECY/dNVOJk8La7dkZ4y6z04n
V2TwCg+YRQPBnS31rrbyt/Iz+AH9Pb3Nboqdeog3qlUvdUV+f5uNkytDMA2lHHXkP/lq2de50Rlh
DKGJDY7eRhfNx8pkDlkBo+GM2CVrYajjnfzFpU8MTlaz9cs2rFoY1A7NPkR6eGVY6rX+0rn9KtjS
42JO4lt2YGJw4l0Fdcg6PYDBUnV7O7eYKUvQrrcUN4PCxoJz+169/2rtZ4brbCXbLMkZmJMAorGl
E12xtzwx68GRrfGRxlfaqUZ0FFjNK3bTsF66vGZPIx4E4H9FE+U3RNgg5Xkm87RDdxXaW9m6G1NZ
qrY0yNntSiAJqowwUWVaSdAaqhcGphURV/sJHQ1Lc4R9uS1+eFe6UyEnckyvfLdZEtyd36yQR0L9
Yoz3ploQLeWtr1HYRXXpTblGk73r2ckP+Y5bqlWe2h8Le3U8dt/26pm98edni6kKctIEQd5Zuox2
lgbKmyaxwhWwinYnmi2egAsz+70JYdw+ZxYnEa3eeomWChghffEHs0Sy2gUtJzMjV7OlwaxPg62v
hA3AIuvP3tJfiq2wjxbQ/mPs+m3UIM6WwD6DmZ42AlZJUdOcjM4o2SvSJ20/Lk/r/CDPDExcANrL
OjCTwqE3vYaO79wslciKRHqTtWhVbQsDTS+o51fAwA0K8tAB9NNQ6e6CtV9EFogITFnzTIOXp67o
NjElptRVt1RlyPcJ4dIr43usP67J2edOHAiLaVyK8njFaRvtpXuF+JnmBrfF+qYw6zV9S13e2dGW
bHtL0uzeGuzbf7gN5usnGJPojQhKXyUqZizlm1J8EdprGloGfcyAtrm8OLOLjywLFCZxrr8JM0dM
LcOohv/iKHhlvDj2vbiUUJl1H2CRAOcbQLkqnWzyPtPxRh09Moi9VUDLj+3RVXfgpB2eG9O/U7cN
+PSt0K3cy2Nbsjt5tEVeFROIeWBjh/JGKfgepWpQfw5OELxdtjQ/i3+NcBLxQV9C5Y0PS9R4DMMH
JXQu//7xhEyPKFpd0PeCDgJErpPmE70uAvB7ldiSvrqqkfnwroz+pstWUpYc06Wej7nRnFubuMFU
K3hQJ7A2GI+t7+bNUuPTkoHJhtD0UO2l0YBGb0daCLa+PF1jEPNtukAhghKPim6dKbWHJA+g/mNV
B3qWH/CohNl16ALZYvjWZUOzQfhI2PWnJTo5qHkPiK0ew1JIRGZlQYC0cxwdUv8dujGuLxN0mCaN
nTHjsQszYOKy5kFkQDaoND96Sb2w47+37cJxgPFUgdQwmk2/cadAzqgkLMP3xJ+SKRl2g86i2sz3
R3QqISvSiAvPgbkjZlB0AUEmykAbzSScVEIC6q2y7izfayH+sS9ICqSNk9f2z4n+l7f+X/2P/Op/
Fq/+93/Dn9/yArUUH6TfX//476fiI/vtKnl9+6j/bfyHf/+Lk7+3+siPr+n3v/Tl3+CX/2kcz/jX
L39wsiZshuv2oxpuPuo2aX7+fnzm+Df/vz/87ePnb7kbio8/fn/L26wZf5sf5tnvf/5o8/7H72P3
2r+c//o/fzZ+/x+/ux/Bf/1nlVd5zfOq5v/1H/7033681s0fvxP5b3ixjFpuhozCC9bj99+6j/En
MvkbksxIYADHD1okhcCxZDkY1f/4XdXwI7Rbga5BV41Rf/v332pQLow/kv4mY+9QXaNoQFBBPvL7
/37jl5X6a+V+A93jVR5mTQ2b/8O99dd51MfoTQIpoQHA19izNy0isJ74cejJqi15cqw4IeQYXKkv
dWDguA4YU0FNrukrlbYSmJAFulET/8S6MiRm4PEE/YqhvsqU7KUUuYZtzdHhl6vIbQzCxuB9YsmF
XNnQazTMthavM78FnQbNk1tdkHQnQWMZZOaqbRmn0CWIhNasxUp3egH5kKRuBVsd/HpLs2qFxn3/
s8hZa2etAn5ikJBuNKm0gMF0jSTi7tCERWvSpuBgcZZaM9DV9BoFg27N0uK5UOprHwRuNsimY9vz
AcdJOGQB0NxZeYG41z05WvsEuC0k09ysq55DSQfKOY6g8VT5IG3XswBw0noHvuGXRG0OQU5Fx8/1
z9boekdlYv6uRlK1pqS8TQKkyQfDOMgJw+cHw7OOIReK9NrkcW3XBt11kvcUqUlnCwpLj3I+yshD
0nXXxy3kj2I9CFyqZO0KhFJI/FeEC5YRyJrFqjJ6QC9ZaQ48zd8HRUCTVdRV6wBUpyvK+F4qhMBO
BeQ/B13KHRncMtsKHbWmnGjDHdGkYeuraDhLU6GlptYZG0EDWZWZ6cDGtXnRm0aQ9feAL70bcVjt
Gog7uEZVaVvQwYLzkBuvaEUGnMlHbU2JZZdlID8UeFyegqwSHaFXczx1Om5qPCdOI1VXPWGokuj5
S5ETYzATkhibAchOO6gjHQ3FurEOebshideantAyk+VhZxdxjM7fPCmssgl3YSW9GEEpgCA+tHNE
YabEAX8futTmQiDcDX7UXEHut3qRRGDwQ79M1kFXeju/VFFTSTyIoA2UrcRGe40k9PRCWnGQhL2f
SLaSlHYcg8eib8EGU9T7DmxFpaTtg1zd+lkKejdwgxfPSQkNSKbwdVRJ9yD8iUwFIXGZBoIJQKOZ
+sqaKQqqQVk4oOtO4muPpKUjqkl2Qqm6JSay5Cp2uqEZOHFK/dD0iUpNQ8/FbRJ25S4QPHZXtByq
BC2KH40C+u/C21VVFaERVbJKXkZm1Mor3KGYvUKyaKnQdY0WxlNNfPIWCdh6ApEjvKjb2lHEtnAV
sYtA6VYOwN6A8XsviT3Z1moJDKRRlbqTS7rvpGDnS/FQJEIBBd+o7xSoxLLwEHlEu06aulOwL7T3
Lh6ORto4bVSv8pDkdpYIkl1QmdmiCsijjGeTk2g8vVdyKTfT3K+emsKPrtKiKE0qq8O2i1Fr8VhQ
WWBQ6lcxb/XIbFsmmlxt+itFDfc6krC33EfbrJYLOcKDOnqSvRpCnFGzbqJ2m6AEYUv54K2UUsg9
q6QsMVmbqNvWA+Ig5p1Jkq5bBX4fmInog9gIUjZbor/qWqnvGCvFtR7G0P4eqv5QIR2LrYRA2dWV
AtVbaSzUaVy4DuW6NRsWwbMEcmYFXe9BHBOobZxpXkN2EWTgKyNOwUzKdCeGsIGJ6siNloMWMPJ0
yPIYqAb3aqq7Axh6VlnU+/uwFiInpp6xLT2vALrFl9RjDmDIjRzADwSR6l3lRXCEyrtgqWIOqXdN
OEaB8VmwAfsQ2CUWxi9qpZEDZygGwjEcRL1T19DaHe0ydS9QkJhYAkqKqDxmqqmwtj2xFCW4SM0A
GOjBNsbK9Bg1DMUwoy6PAVWTe0ln1BIkMHX2XqObvVB028rQC6esSLEipJb2XFZ1ZDR6Upg8VtAj
ljatbrYKEF1BojhKRAywDww60isZQOKmUrHETbz6tU5TNGSnThxIJ7DHPg9Duwk4v4vh8f1K3/aF
6EQZGBkM5iitjstoQNFNg/wQdMV6lPUYGPxarf6h6QrqvTo+O9x7fgXb8jHpgVkzUHtXQ7NkLQ5j
fp3GYPsoh0FYFRJceMtUkzTtcxoKp4Y9dkpwCyEsK4mGa6Wtmrd8kBMTPB6qiU5dszeSK39EfHe9
BUUOUN2hu3polXeIgW0i6QeL6GGQeWOqoM6HflwZBtd6QMSTkefA7PEEzGcJMqIWQVnMBr0LHjt9
nmxAGG7cFT59z1OoCzSieu8VUENWSwNtEGqXMjPr5H41qCXbMQllz4gBP9OIwSc2F10j3wrGNrUs
wqMgiKkj9+jE9hoFAj84PMKjEhVoYY8r7yQlDKipGl9e9ypYw0ppN2TNQQ48Dc/0uvPXSROHB7kc
ktiELma6giIY6Oe6kt4UqHe/CkAyP2goe8PFRXqzUqo0REUv1cNDT6R4a2ReeeCgf3tqIrLu0cb4
I9DRRu/XkfYDD7wA/IQBNo3R4eInvaA7dSOra9w28Mex+N8cXdlypLoS/CIi2AWvNPRqt/fx8qKw
Z3yQhFZ29PU3+76eEzG2AamqMrMyUXhsH8B0WUv3umhdXjcS2odhELgoWIcciDLP9aGzyuFzu/23
PEbf0y+q4mV+6qcS+c1jwfLHTmQfcTBs8JSCRBRXwZkhgvbTTENam3blx40xnEvZT099bz34WV53
Y+D/er8SiUsJZP7KJnXHooF/Lbjs9yYpXgyFyz7cDX+oRvyN15gglOy2Kp49/BsK6/bElH0T5Ln6
mWdW3uPD+jJZeNs3iMFA3jCdk+NS8qrPimemJnKVoCV2sB/Pj3MIw6+CfSoaj6fV+k+dqSNsMxBe
0gPP6vsN9NaGLb5FrOFp7EqJfVuNdNJsNe9KgbuWKMV46czdB8sM81bJPT35aSnuoBwomwCT6c6S
PtjzbRlBAjMQ4Hr0d4jY6A8LjCRxmOyDKLWqxg6ZG7ghFqySl4jxExAsiMz2x1EZ+Z5D0dBlJb4h
CAbI9s1naj51yft9aov1TMfcyroYIGcdWNnWIhna41RmsoGT1VM3ErbvB/D7UzawxpalP8VSc+js
FvVHRfG8y0bUrHlRRcPnntaDs+pQ9rDtCM/o1vr7oYVnl0N3WC9pdh+MiN/zI3tD6lwNh/cXZ9SX
Y/DjhVkMD8l+HOdHObTNynL62EaUn/ASswoQKqujSIUNC7dX77vsfVrhJL3x7QDLQPG3cG0OI81J
nwfN5kczFAilMQHeZlYgi4SPP8LT5YpsiQB4axjJJrOF3knWPo793L2TAFmAiTLRQ24hpoBGfkX7
C68KzFTmVeIp3iG+Yax5FrrKILOmnuath/PaEne7rJz3OmJBPc50/dfRIry4ItgnPgVczSQkDFT9
bZMVG9cA17LS7km3XPsSaRZQPuTwp4gRfGgKfKSZtc9k9ae02z5M257yKWHoAaBLyIsd1+k5FsUH
X9f3JbOHPguvC4jdXbKCWEFeAk4mOt1iS1nVTuVhY2aGBoL9QZxds3kHozY3PS0TACOqhnPGy3ME
2XdBF1ovM58P3k/Phc2RPib3wxI0Tv8NJ4KdEezT6A0G+Anrv1RQfE2GQhmIrc65MG9zof4rtnhP
RQ6ZC06rXoprYgH1+SG41/N6SIrxDFKvYZA3eYT5iYCjUkT5zvqoMjR+BgyjfudF5jWWt9azm6bs
znZT2HiWi8sQMHMdFoQbySKtBae2moVEq9TCIh0RV8N90OYcKZL5A2nDz2BA6V0VXLcB/OBt4a7D
r8Tl0bTpu+a9q4YIt5gH9o5abM5dBBdI7yC7yrZHubqKr/JELG80EuarjmEtsBObvCdjkRxny6NH
q7k4amK7RziP7Kd2uQZLdtcN+e1ybEPE2mbpFatMvBLLCoW0Ah3cc70cZJS0z0ot8H0CMLv3nSgb
EU6/CQtco1dCq4G1Ux31U4zKQJaHrSu3phRO70qfJQ9KpdekmJ5WeVsJsCL6JlzaPZon9is4J7A7
C8WP9sN1hZn8yRGcnXl+D7XQb2Vk92Ay6lwzAFwMDv34pRRvq6yLgM13dr0q4v7lGulaSdKPV+1R
SpMQ2Wy6m1XTZ/kvixAZvc2mhFQFHKVLyP2GEHsLkZPLLllMkzPX5pdOA6n9tsX3ZdK+DXF/4TQ1
O8T//gixjWc1yaSJAFgceNTdx6Nov0tRWFaNyyBgjZf2FCHLRdbILVffcLIbLtnc8/1c+Abg49Kg
7Yx3c4dYnXUg+4WoPKhQ99Rx69PjkJn7nCC2Ydv6p7ywCPrU7slk7IW17IPI8T7vx7WiLf/JWOeq
tuXNEpTHQJgz6hurAvCk5x4l+L6Y0TDgPuIXloDGg49AXocqBF+K8G46oGsrnfaHFPsaDRdF8k77
NaxVavJv7ZLxs0+jOhm7Gp4AtZhLgjl8bIzb4Dye/VFqhNUDmuJ0SY7A53d66stjjwJ0kBlO9XIz
55kKc0mX9m12LjivxfYUS/6TpxBYh6roDvlsv2cTVXTKfousg/oAy64W+Nkr7+Jwn2VooQeLu4iW
SZVOBpWNq/UuzMH5uk4+BrgoKQ0RQzUm2ML9nrGJqoJ5ny1pfuSxPa8qeMx0Lr/Hdc6rPhbyVKQL
OlmYUeLJgRXLoIM78iVLXmF6Qqso64t9noyXfhjxcRE4nTgbgdxK4r/gLE8JMjwuUBKIawqmvSlJ
N8ElcMJUHfcvZYdpJqNDWRliv6BhL4/FXOTHrtQQDI6lRCmJcLlC5ZYE6i2LNGnm1CLqhsw1/p5z
wt2fKTV81wdzfwRGYTqAiMpdfJtjokJ/r5FKlTq4MK4YlpNeFFURKjTKKn0Dcy3fyBAN6L/i4DQO
cnhPJdF3Aclc3Q8zqUZyC62eNmfr1EOtmM4sYhWXGEplBGtnrWL2yG3bVi7ipl4Yeo4x0/OdQZ3/
LTeFOMcxFFUe8u1OZfmbI/qmD5Tqh5qof+2CPG6c5/q3V0l+nlOkRpE17eotpgoqZsWgicNiK5YP
KC6dpNubXHcfTgoEziZq+oZBChydePYr4ikEq4OVTm+I2wcCo2FYlO2eqSKoZhaa45CqW1oWys7N
S/kcFpvZU5l0jVfe/3TMBgcX5OsOsXILragM7DNeDWBfWVpAk5ztQth3QYE/uaAK9Uxe0knADDlP
2dMiTPI8JoT3dR+s6jjOK8YoMFN4M9AlQqA6PSazs48YwIs7o0Po7MqRXFboSXZy6+SuKxAiuAks
wrt1QAdijK8DZttG+37bS5LzU8GD8HWGQ+g9lTEFcEK6exHzelMRjJeoGM6CtgXDj1Tzh5vxGsYV
JkxpaMLTFmYvXLqDzYv/Mli77YsWeVNo53Gz6jVdLpOOH+KeoGDPy5o2IxECT3AbMTE7v/ykxNkD
Whhd6ShkR9JH4nliHjJBdQ8xmbuG0hYNDN3wYbZkPSxmjP452kPRGAmU/zxLFYSwmsLuy6yDfFnl
+mO7wO9K5doXOSSybjdsB9ZlSz+jIEYyQkCBHMQYq2/jPH51FihYqJgNQB8kK/VKF3LdEMtWI6Xr
M+YFRbtNsBCFAee+DAhoIYSR9dglE/EnneRwbPNxxgVl8dhS/pkqO8JGJPyh2WZgKivdBf0moLPU
8+/RIoOUbp/B0t+VlEaAiWZVuzkeqjbfzoFOfB0OJEErOkcpZqrWn5FmQo4zEeF70QVJWaVrVMiq
Bw93cotsy2opsBRDRcthShG19boBtBjnsDjmZpLvCYT1Rw0SHk8s8pce3/aFjow/dG26PnPBkvdC
hg+9symMDS3FvexuNj3FEOYwHde8CTJLh8rS+G4J/YyP0G/XjHQZZjrNnoxx6hz6BFrUNkj2WIhD
ScxKkeI8jL/AZmjto9WfsdYSH+kEDwERLJdcJMEhRF7gw6bItUAb6nSxT5IO0qB1pa9Wm/8M2rSa
TugTdmLpfNWXLDv0PhbNtLVBBaBwQa82BKc+wsz7f4i5yofE7eIA3q/rQBFvXkYYJNehChfDD52+
8ZZ8LJa7pCz3tM/prndsJxL8zSFBv91JeOaXiAFQgV1fZETbu2Gl8X4KkJPpY7nsLeaQz1wMjRwT
f+w16y9q2dBGpdkjIiCuHSMS0qMB85LlQE7goHDKM4nGE36S9zR3ySVOKarnOoTncdzWe6z6bw9m
QyOJITQ+xHZUtYhbWnVpf5wCP27VYsg+owQvWM3fsG79RzdgcYyjw9VhpUL3GUno9GyZ4zStyI1y
LAIkMdAhP4h5cjvZSRg8pexrjbNdTF+DiNfUn1tsd8+QlmJRXfjoCU7ep9UNfm+6tai0K8sD3P4N
Oj33VPIRCPP44HJ9H3r7sJTohLcQfn5uREcElKV0WIcSuZ2aXE1/8EljdmTZk5oDxK+X4QcGs3O5
oAknWY3bZj7AxtP8B/gCcHAA13nSom917T+a40UUMt9rlpaV931cLbjB36OwPI9z+hxmNql02v3H
GBo/AOdQYzOLjINQuzr3sPtwyfoTaQGbhqV71rSdm17S5T3v4+46xi6UOyEhX5oVlrcj9mmBpCw2
fQ4KXSUKwnFxCQM8yFKW/8FZag9sZBd0/pa2iahO8I8Xkic9xno7X/MRPDs8i9U56eE5DOPTgvWm
KsUUYF1se9l8NDZbu32kECfXmCz+i3pYo8mQHrgl8k5uccWCpTgsAJ+PXGh3Wa0OGuzDnm+rKvfb
oJZjMjHcKVOrL11JPkm+0H8xsM2F+rcIePhrm0t+K6BJdFkUrDULG8FaHzjB0N189Tce7R0SFQ3a
X71LZw4fFFrif/ecM1snQaa3u2EKO8T1JsL+xRiMNI+EjPwh5FgGrvotSob7cQvNfpihNa4k6SA5
n7spcs1mZ6Z+oIXpBuSXCsOqyUxJvNuStsjxwz25QdBzu+74zP2BJlmAqWChWJP2Ttp/CPlIr0a0
QXemWPKbGlrw4jOak8FWuCLN37Xsy6J2cc9/RqHXczy0oE+DiME3e4ox08Mj+c+WbWqX+vULySSs
wrfyHhIzRRWGDEi5guQ5Mx6S0ond4coAzAZfx7sQo8kL9rbbXbom4aELuhBndSyxATqol0V37OKx
8TFWQZmxJmA362U6T0CIU49BpxPRfjIbeSwjjHlF2LJLaEeBYijyU5lEdcZE0WLBM32afHDJSPpl
WSaBqPizD0usoiXksJF/Y4qjtEaIeAi334kL9W5JWNyNKT3jn+rPyaTJ3o5IVMw37Q7lFoPA8RDk
+R7XWclsgX3zlkEVuHwtZfY0RrM4eatM025L+4yowToDS1VlAW6hQPvujVKBVsSOZE/BdMXov3C5
LuLgs6HpiD73XSrPc4dBL2qjanJirsso2ZqISnFYY5AaUgHbFiMt6ky458jlgNzYU7SG5d95Htbv
YQvElXuUv0p4cMqbF6bJNU5cvMAHtZo1nZ7UtD2qTODWSG6tClZ7N8QDN6lZcIgXIxd0cvEh4R5B
4a1APFPxhm80hhuFrEwSfrKYNqRoXyHGOvW6fMLucPIfMC8EPARwCKpDhwPEdCebKVD4KmjWvxbb
SpClG/5rF6QWybkA0L0kCCoHX9xIGiKLl9irWLPf1KMYO5j6PPTgc9Kc54BAQ0DP1IfoCTZ80FOR
+S/g7bqJVr3h0+6m2qAZqYY4gMP8xMDRdFF2nHpTm3xYdyz1+W7i5rkPxhMdKIihEjMzbvuk4jB+
aubORX+iNSkeNsOmkzNF/jiqBdvJiL/d53PbfgL+7nbF2nf7dCX5RxkYJCO0If1v6iSigwcVfMDx
Xj37dJujOiJcP3dukh/g0XTt0cxiPNb3w8r/87bfORn8xSJh1kytXSoey/2MZqvtbHQKpfgCPj8d
rNH/sDj3iAJfxSKovMtPMuZgTzpt3JEaDNSjd+UBIMArpDYTIG80QYYX/1AIZcMt3anI35xI9L1I
su0CCH5t+nDoX9K8i+9vL3MkMEfJ+iStRief4RHO8eH5tFoCAJSLpHHVBtLAsxAL4wX1D0pYfbDD
MNRkznnj4Sc85MhrNar7O6fkLV/1eWG+kkEHXjMDsM064HyygCWL6v8UYIeaDs8dvbNw+6SkoFpd
8EhSo2KcjVQ9xKuaMXPzY6YGhFOnyVb5vli+0J4/YYVQXrlT/g8JQcLh2qR1umTmWSskhMN+O70B
6Yiyjhm7W8jInt0m+h0WUosnuGNNd8NoSG3m8uiMKfd6baOd5GEA7Mdb+TqgbayVo2W9qjI4FWMp
Xsab3x4+Q0QTJGJbd0WcbntFlK1xC8JIbsm7S5u7sUab+xe1Mz5AC41q34PIrAoLLKQ09DA6/pLA
F+GSqGwf5D2WcNnsqsUydLdy+NMinHaXxbYecvcbR+MJ2Yqo/Irbt57B6TAckrow6GaysY4t4hpo
XyGv53tCaE7Tr4juFW10jdvQ/NXZlFUTwYZTO0lZa4LBcLShOW201Nci59mFbij/Nuyxx9Q+U/zi
53ZAEHl3I7OGQcZ12NEBs6ZOL6XsGUq22AGxeR8d9qNlSFDNkvHerEF6drlbjtZg8W4d9StmRGzp
LXArHANe2Qw2cdFgmoKDLGhLWNcQjFbVtIG2YvAdSXuEfSQJBdKrpgbzkmYoOBQDU7D+zaeYj5XW
I8UCF4y9bKDDQw8EuMuDf8HUKvxpwoDZFCPyaB1Ib907D1Q9xppI6tb71IHHzbflzzhNv+MydpXR
GNgHiQHBmI8CedloAoDLxjIZHplfd2uPpG+6NONAYbQTgc4GgLwzLn51TMGQXFycy0uOln7xTy1S
Aq9oAUzj4z6BetHWULTduSHiFY9wvdIezsujak9xMdGa5PjKuhHsRB8A80YO7WmcJSa16amc8+7M
B3PHZ3dtXc7vOQIWwYyqDpsCDhDIsqhbSHT6NoM6ObZLIB6o00FNegEgN+h6YKQ6Kc7jCoS5xLC0
8u1TgcBocUpPeEIPxZJG2BzUwHlDKFhjVVbljQNMQdkcl4Gmh4iJ6d8mRszWazs+d6W36GDnbEPS
wgr8FKklTaYNueViixXOy+QrAzp4iYYZ8PWY7weNDDx8MoC5kx3j6EUK06cvhWEC7PVqj+mI3bql
1fpSsElcHY+gp4XUcOexzApAXEdV6IAEj5Fvj1ZFj06X/WXaUL5YtkrszkmPlziERU10Ov5kUZce
S5F/LrfrrqNI88jJBPoiB/GodKxOqUEoO4ni9kJJf4481hI1A1rZFZ+DHT1+K4ZCK+Zm7OjUOI6b
ttuC5H7xslEealPW/xtigieyQarq4O0kn0k+YQf0ArRtx2IIGxyOOAfvG+W2pvYjwgviHpF2Qt5n
hYx3NvrA8gegbfcSZIBUOBStSTBgWgMWPOYeOLzYLzGgVhcfRojF8zm6jmuBDa55Nru4XN5xXM9L
OL74AraOm41PgGuBrs1NuM21mnUjcI60w15mPB7WmzAZGrQGEGOjxw4J3yoBrACl/WBxU/sJclsV
n2ypdzyIfoiIdjFOiihAFbYhvk8I05Mogw8I0FOP35yN7uAXjiETgrYiOWE4ANgAz2TEroCIVkD6
QRdSeYjQdp68SaOHWE1wFZmU4W+GrF01BSNvpDTIDYm6xxmj86Hr5HplI1bnFjsdRQauCBgTnmEY
vvklODCz6sc2QIJKNBW4riAre4gnZ2qEqCcVRDVbHY9TeMwpgKkOGON9tMRfhHCIQuBLe8LZSLs7
3ir3mEDQsBu5oKfRTZgDDCpaOAw/a56Bow3Ng9dIQA9AkaKOp29jARrFciY/UC2gFtDG7zDXlAfW
d59mAENoHZONDK2Hli78LXS6PXBi4x1fhwmjJN+QbTUhKG0m+btXEw6wBMsHYN1t4SE3tuoFwUCe
fCYYWKDYP5RxX8WYNnQBOCJZbD05AoJ9ixGaIyDzMdGRwiMK1px4HAX/hykGMntzIMlWHls+nCNL
XFPATbxu+YQI5YGKGLglLOkTgGQf5RadEh6DooZQ2Uwx1IZ9eQt4OqV9Bx3X7V4Uv5sr9yyFO8yc
M1y13O98mNyTRQOQShs1DOwFKpTsgCwtbPYGfL6HNHWfhYD5TfxMoiB6GjDjYdYpnjtZfAQpBLBy
BURLJ3QZEcgbkaGD7Xn5iDcRPFiMDZ9JNGDsHmlfHKZUQ3GTDjy+LkB/bpwM2PmpJhBx2f8SDHkg
FNVaHOc5hDHiBnO0TiA1LWOgAdaSmxsd/AZe/DK0YPPjCGVNJNvUMFm0d2UgX8qFKpipZW4HwTcm
p0liUqM8QCfDAGZILFlD5iMonNzyxxyRw4S7Zx/wP0giPqxDeyj6/JGn5DnmKqk8EMAdAj943Ubl
Sxs7kFfjnDeRKBX4NuYvOnVKViHeV7VmLPwPMdiwgY0C0r9HhqkmjFiC9ZekEG86Qi07zIy1Yg9a
Gin1qgAEjjzOawjaD4g1eTJDu6PbsFd2AjwToeqVWFFuFpF506AlLUXFshCINHGGpRX8ThjEWTiR
tY+dz1/LHhlMhg3s1M9t+LbyVYgaU39W1vjhOM6ZocVzJjuc9DC3+2z05qkrVHtGN0n2ukxuiFaI
e2mOovaXEQoFHi2qrfe1gVfbCSMqjCpdqhpyQzkjKA5gvIuGCHqzazYQuRvC6IGYHpeoxVHVQVib
kr50Nr9dsXAzGNK4PRHW9vcMAsaG8HIDqiTeFd9YLfPxHXJ8TAgJxEqmV+3TJlGaC1AQgmD13Iy/
4eBqv2ATPg2KrUkGB8TfJwmyj2fbFLkIdvFgw4OKsld0+48hrqF1XJ4EPrgdo/3ZSnMN1/iBdObt
hobuB+jZTvAeK2E/F8o9HMuxezCNILwML9+2de0Rnhdc+y7GpZADcJjA64FO758hMwO56ZsV2Htl
ZLtPW/9QdO3O5zeiePZJbaLkOQq2BiApgehGvnYa4oUwMy8I/PHgjEnZkADWbXHiAHhhgO9RwwGf
KTcEVzuM7AA7rCmoWnwsNTPbjwpWUVuyldh3mtpdwoCziREr4wT9qnZY328HllQL2cwz+sn8QqZw
QvXRwV2kcLpl/P8jNbd7m7p4b7RoYVSzvugNw9wYugN8CNeG0NDtJuwfw3QAsL2FDv3FzWmJI4Ws
VRlN4Y4k3NbSY9Fx4+sZfYm7WGuCQ9+Z8Q5PhFQ8keqznVi8Ix6Rjpqj43N2+bB5shxFip3ygA6m
DtsFEkHf+wOou+LKB/c7g1motG2XBi7Z/DGYB9xpuJ8bsPHNUNK/Sk/o6RhWwKHfOgZzuezVfOtc
U3RlgGvoXRkuX6BhhyPEmiifiA+pg2Qua63D9rj4HEC9X9rHCehsLbB/XncTyBdq0vAKMV2/y2O7
vsLFLzrjZ73xBLlQHkLUw5DZcAEv5OijD9K+yQTuhz7uw31O5u4VnT42RAAkV/BjKx97xvsnZ2DW
uFm0Qpg+0p+2D5cLcoH9fWnXFikmk+RNWVBEXucWrRE8Rg4imiYIAZR4SmQWXzAOLfc2LrEKs0Lt
koNJJ2Nd5A6LvO22PamhG/8tKrMYpwUtXrM5fkQb6YtajzOypFc+gjENWxAlHxvr17HpoHCTtcSG
bB2AIgZ3AUK0DvDb13OPXdwt6fV/xsbMfVlabMFOQuf7Xzy7DJcaNF0VK7ckwhCQQpzL2BpdhmQw
6I/scA89MlT443bTgEh8pAVsKpP2sYuNf7KxBkiDHDI0Y2ZtS7ZrHbNDpct8QzWLORoZ7lUIKwiR
Q53au8Ymluxxnvt6Kv1fm23jIfNsrnpFoOBIETL7nDIxHLMcLrmIg4m13DOCeYVPvnya8mioIW0N
L2kPsqxJuZ6TU5cuUYlpEuqQAGhfXXbrhcKj0ZpSPrAF7dA2d3dLWtqnaI6nvZDTt3HpQxpgwhEp
KGNVxO6sOhUcVwrOWpkYvV4LEI2l+JcRVfs5Gh/dRyNMZQNjsHQdPSZi3Y6zgYWHJg+6ABBP5g+G
npaWU5OU634Y50uIt8OF+zZl+y5QxkMsGdRAA+5oXp7WSTbwUkEB2+bGijUfq2gOuv2E6jhU0GC1
Z9dOM8ytMo4hZwsufmhdLUaWHtAFFU0ul+TSigw/cwVjDgZp/oqHbQ/bI+orvyBUhq3otFu0QCUI
wfO8ttmzY2BDK8No9D0QMUHlYOn8x4uA3C+aim/4oWE+2sYyr/uEyqZPQpikoblFshnv6V0k7fiB
BuwpKdwEQHhti2PQDvOhw+RSCWVgQ4ah4TdXvGsAdz+bJF0xAm8PLA5/TRaDlg5OoZjvQmH2+Eiv
zsL9Z0HsVp/eBaZ/oTr7gcEMSrROMTf22JvYY/0n2K8isG95DKK4gjj72gmOJF3X9ZDqKixJqKyx
84qiDd18HtdTscriW/YENEEyJv2u9zr57oNefa4jOjvWcmQ69fGcYsiTp2TRWRPHen00OnqYFkQI
wGuFZXeId4EGDMN9+8n87SuVJv/TLZmvulXLE1ATgx40QT+MmkiW8UGxMH5TnURjzzikP25iF8LK
FFRDRPcJ8vE+Abo+IyDHnYnE8cCAEPxTUxZA085N+aYsPpMOUbDn2BbiuGa63FGV+A/GY8AeIJB/
Iacw96naxCuHbhYkRRCcdOzwPGz0PWfxX1ui+y24Fg8x1Z+TnNJ7jCvbO2zB6RES6v5pgxToMEDT
8pNjRjhN1rmHMLTp48Lz+BLnQtwNeLgPuJXBZPRSAs/Gm+x6vZyI6LqfsS+hCoZMo1wjpOFNAP2S
rZ/usNbKrirYVNOqvt7yVjR9H5VHM5bhu1jJj2DzeJkXoM+5hKp7xQO/imwr62xNn9RtGevYOZl8
tXpYa8INe8F5RZqg0pgscyQ1lfkd7Cb+09lywu7WeNnCmUJigl2uo5xsPzeIc/1dNPRgXG4aINO2
N3Tq62za/gVkHpuBW/NUThYbUt0IXxcfyScyb4AasZuzp0aWwK/dlr8Ig394gQJhJ0NsxsSke4dw
M/sa067bajuIeoABxT+CCw4aj8zDdhTEJxxtGECqwUf2wEkcX+2CxjVKxI9pA9AKS1qcczb8wgmN
jkcAUGpvgom8YAKLmyhvZ4TD4Olwbr/EDMJxCTiODbxVa6u2NxMkHtJHnu3KLDvFAdaRgAelF2Bs
uI5vZ38T/pMwyDNBJcNluYj1C0x3UAoGKPyPw5J/saks79SN9ChWrd+UhIG+b73a+RkvVXfQoRDS
4v7m86/JE1hPx+oPoFRgwl6H8T4ZQwizpg0ykoSOcORJAnghDyFU94pJchxNBvhlTQbdQDumjsk8
Z2DXI3BVxJNPzB7gj8f8FCXTZXQxVFeWptMxDzN6iTqXHsgYdCeOQRboR0RPm8Le6RQhIRCu2xds
xxdYiRgL4BNW7bqFHAZdEJhlIs8KVPzcr6hAuWDFI/XwXYxHEhxwKjxIKU9fY4m2QxfliM0LCC3R
Msj/UXdmSXIbW7adUEGGzh3AT31EHxnZtyR/YNmQ6DtH43AM7E6gJvZWSLdeiXlVlN2vZ89MRpNM
JCMDjfvxc9be+7AsIUFDiO73NkXXK1QgbKRLAzig0U7t55jLDoBqK1TKTpg4L1Msk72H/whMLp1G
1m47+UbfhOJIKvuhYpxPxEoSrXsSeu/LProge6LBIHm+aoL0PVvacc14Mr9kPMoBr9DeNgefwKCr
5szjBUoewmzCrQlOYj3NxTtakOc24yw8JgXgXDceexHNh8Hyx+28CGfX9OZROqF5nlOCH5RHYzqI
nsbMrYk5trFiX9i6qA/WmX3GiTvM6ur6ui79B0x7egCnvt6wC5KMjraHdrt4khQS+7o+57B3zb3L
Vn2n+6LfV5Yfb53Uzg+eJRt7FcJGbYqq1E9u3d7BH4h1ThcRjvY8k8V7Z2XnJlolXnHNVGGru9J/
7H5/QOpa3GMV3ayy3izbJqVac126UFFOt3E1hKG1XkyvN7YiKImsRpEpuYlGL1g5jj0coTqzA/U2
S49cwmcEVj77WUdLr7G6Q6ezcB3JooY+zNCSEGByECoXlwjY6m2YoDWAwR0IIQiUV78D1ASHrPC/
JlXPsakprmwrs6/H0XLWaefHXBfX7Cv2n11kI7VoBFUNnAgz3mFkzQHKnb2u2CQLaqlx4pwre3uV
5k57q93Ou+lDsHsvMQzzrWEenwHJ9UFN7XxJ+aWYsVnvy5Se+0OOt+bBvmn7jnrH5BW9pXO9lVTz
Plo8fSn73PzhFvdPodxP2q//K777K5Xew6C+fx+uXtvPOr3z3/TnP/nPv/n/pQTvLJb7hQRPvdbv
2etfyO/Of+4P+V30m8CRyo/Q5UbnYM6zyO4P+Z0lfiOQNES4G9qInaRzztD6b/2d89s52VacozqE
48kAle0/9Xe+8xs6uUBS9XqO5wdS/jv6u58lmuixMG0AUkbQ59v8V3jWFv/J1KDoBChPC8Ig024u
Dmyzy7MPaH1Rq6q/LGBX7b9Rxf7LJyK6dZHlu26Ah96/iEJtuI6hb3qyPGtFEGQqEDgsWoPWNTNo
/E642fI3jr+fhLh8Lzgs/CkEt+L8T/BJUtx0ImtiuxhXM6oghZzBVJzY5zinbeMuyL8SemgykDFW
glmZfAG940yGXvbHjB3Tm25duhyJ580v+PvrcPenh+af78WfNZA/C5LPP11ExpJNJU6SYUDm2M/3
wGtGGQ8JQBMF2cIZuu6lYbzcyxsaZMxOsJzhaCYaM/6hm+U1+mvxpXP+3v8jveSTpevzDDk+OXs2
Mk+e2j/f/WyUQZ4qSANDedesG0Sk+6T0FjI5mX3ax6yxx35FsaZuGE4qkMVsjJgE+D0LlmI8USA6
G7Pynvb7YP2N+cAn763ffzri/xwfL3eX4fZns2p/ZhCoSRhg425mvJI8R94qv4dPUhTmK9VVWXCw
FNDIRkhl5N4NUpil0OdZ4qjVfxvFkDHirgvrKu1p6FMpWtHfeYM7WP/8dBkDVPd4RuGOIOnYCY+4
up8vY4U2KpoFFwPVlDhm2OBBHrv5ibY2Ei9bfTSoQ7d4QalnlPr+W0cbhYFbGQw3KqzLS5Mn4qvk
1MU4qZ76OwtQCflqWbh09hWjXtgN8cXLrC7FpTt1zKaHGXoFs0VOl+upXEeFKdI9ftBluplDa1hu
2fLL+c6PMudtiRvpH0jGwE9k1Y7Ep90uuVvDRUSN593Rn1zcLaS0l9VIlkLGVW6WNhEZ5YmayXB1
nCW/TaXOZmZINYrDOCn8fgMVGZ772oMMhodACYiXNp7Dt8Aa7XKjss7qj2NpDbvJiKreD1NLBkY8
AKGuIido9VrkPHPQVY1CSdP27o2BSTBHxL401exmOB9WlJjzNb0SSzG/0PNrEqSyokCMeBlk6vjZ
JRncZ6XdUhRbFhz+xqU9h3NONkAtU+TKvVO9STYIjURFX7DPrvyFA9tVzZSNub8986s1l24CYSQ5
kSdNUVDVKp9LyaE87vZdNJM43CwuiFU1oUvcG8u23/IqHK/yKQaJcZN8nQjkrmXZ0s0UuDFctHHi
+LsBzU75OPVDfwp77VkrXaS5uRnRQucrp+nKZ/JM+hA4Mgo/SkgdvWICT4fAGYkQqaIleLONIow4
aHO4gcQv51vpDyzVxJCLkzURj8iAPXVx9wwJ6+TFDe33UKVFscujKCa2LfR30rSGsLNk8nxYwjrc
9IBIa3CwYdrOJhmP/mIlPIawthyCZhr6cT6md0vohR9ZozXa0gxqeulryVTEce5Qcw/qIgYApaWQ
UyQ+jv6EeFV5TRrtqjR0SDupu1uRzLVade5Qv1gsLhN0UyofWtE281FYKC44zif6Lix8nFpoHuAv
56goE9taTc0R1Wy7t4rBufA4ZyMWrsh0spridRl8JuytjNWut4ucUaUQHWZqBauV8szsUCrV3Taj
GXcyizxpBnwfTkn51I1DD8/iTu8CuPHKVrn9GAw2BTDy+ZqfYZlRd2pSH4dYkOMix/5FqNHbeAPH
tDJzKhA5nyYW9AAd8Ynvb2YX1JehwrmXigtuYTXTLirSilBHTok5VrWDs5urIYZhDwEqa90770sS
Ys02IHx/QcUQow0qau2tmylXB1qKI9oWtoodyvnvksnIo5X7sHDW+TyFuoD+M8P56rFpSVFd4cGd
XThqts5z+2Dj1167FUvfPuS+hdylG+r8pWgIOM1UeJ4QED/JSsPtJrrbIPQgmgN5FTMdlrBFm+UC
7E08+Esu3rLZYKI5u/Nadl2MHKcO0JMNzWXTyLNYgeb0qUUwAQ7USW9aNzR3hp3Ma6F2dATanekc
63uDJvqKKdayHZ22nTnBxukFSCGt57AZix94HGCfCryTr01Kf3ZVaAtRikrCaD8Hjdj0mVru7bNo
18lD/1QkZEvNOYKaKzNYY3QqO4vEx6mEWhrPPkK9a6stR2JmPrXN5mXby00BOszGNgz0lMnRTWiA
Jd4VkGSw68cuuQ1rJ9vTdbALAOWh305icO+KZBk2XBnvEPR44CA9EM9d1ELmZybj/JmSf4My3Z04
S7uQipBa4SFPk6BYj9rPLszYGShb1PqXTVL6R6+2zT5PG/c87ph6gmDr8YHNv3yDxvCuUO9Pu6qa
4xiGbEEKiZ+DAqdkYnNf2V6kDtYyjnfGkxjz2lksEZREYXGahjrdTmZebq16zlfC1hn4g41XXZL2
HU3jfvmGs4CPqKnxCZaJgvMGlDQ+4rixqay7iiedeBYdLdGBPdmKjxOvAslT/ZzuOp5Y3u3Cv+4D
2JRIS1rtrs34kKhBBsb5uLF60V8gJD/Pc484TTwyO3Ivi8mYnbaGvcspvguc96pc7ls7+o5y6d5p
oi3o0ZtJkhu16B109m2GjfBRqL678T2FIqHsQZm8MWFNTZ0HZudXg2Nnuz6baDnM4pRHacNfXCMK
iXEWcXiRn2JNb7Sj772r2yg/TKaHPQ9d78g+F2ysJMu/x62Tbn0r6fY8fjTRpB7eJjgR1K42mB59
M7lVIZfQx0rhuckV3OFgW4fULDP2DCqkPyi8oUZeI8xo1lhWtKcxdyakSPDya9W4I0hLMb7m3bKD
TLOzK1lBS0MGpfYuyLQiAJhrGSNxFTMCgTAOrYc2S5IdS3OaHLNcglGXXlWKQxwndnilQzSAWzDI
/rHBAvnFzVuHi1tUW710Y3yPUGchJcw7Ww2nSbu2IxoMjCMYhvTzIHAJjpcdQOnc7yk0oBYVQ0gC
ifV8Xeg80jgC0JK89Ew7o4EEMGZkTA91E3VT19PG96eDEypxDeVD8W48vw0YV1cyJWsrMLS1hmW5
z2OuOSug8Bz8LSvxtWP+FW3dKsWUA38OZ5WXiTvtAqqoJ17X7jI3ttHr2gqZcauphmJk8H+7sPbs
ANRprU19Un6EycCBNQ6DrVGOG2681gh/1TVZ/hhQ2UcorogEB3itJDbn2vLvAouUYOQkxQ+E19ZT
N8KCg0Fk9RFpWoJ+D9plXQQBRt5J4T7N0gu/pC5KkouuidoaxXfmN8ch82I2jckg47cB7fx6Qko/
JUyGsk7dNFVVpwc2kvImtKL56+hW7b2fC4VkgES+if99hdHiywQ4dhEQxgtnVybPLo4RKyZdg/NN
cAg8ITJmch+Xzo+894KnZFT9VtFOfOfKiq+DwziCG8cTw9eLSQBUrkVkainUi+zAG1ZyXrytsYgF
NLV6gw6difl18nXhje2hdwtlGLBWODpGIPrb0ocqOIyYTnxraU1iD1ogoOxQKq3QifUX9InQ+Bb+
hGq0aDB/aFLwA2+eL2RFE37sdAGsTUJZrNvsJQ+o+xbUJxd2lXRwRS3KRwJCPLPzLTFSWtF4upyk
d8qSfLogx0Ou4kXyi62DN2OP+Tpsed3GeDzC8CV7P1yM2LJs6WvmoSdtyuYeUwW9MLzypqOe52Tb
WcTDajE4j0Uq6lM1OB3K7dbcmrby4f7LOtoV5NpsY0dyurTno8WE5hsH03TdR3q+i9gw9qEdWuCr
lb/cpF5NBwmt56oTHuchTozdR41M4LJyJgfvC6t/goNxDnjQMciJhvTK1U1y29kQf3l/Eyxxfdma
0XY3lP8XSUCvnKC7LzJu9KuIx+ZppM7Zl6W8s4tsT/1mVnba9HvfQogbBlN5qUZ0V61d9asU76ad
0znj1WJVwUac9RatRvnQlBCDpYoG4GmL42JXtY+MoTk5h165N7Vp1/QmwdCzwtmjM70MytbB12oY
r1GkocKXMFpuUKr10IXhCnFwf+MVRXzUgLIss9qcDCzURTtp65FqC78dUVv00Rme0iQFRdFthwtI
l6bBBomi+2ySrtyHXrucUM9rfHHEW9qmFSXI2G11BE5bkTdCpJ33vfMVmOVYLIQYxj4xg9bCGCdF
I1enxr2xKtM8OmlfX1XQBjObUxYgn/YopA1+2QsmobswSOnEt4Fcz/Aeh4JZ+Ka1RnOq/Lp/TJfi
R6TD/qPSES2yaY6aVeoyTwwyF6521PEeE5ByX9qDRbGf1hEa0uaySqsPEzfxjrK7PvkYxrAwAwgO
Xud9K7zYrJMWtRZFeH/NoIxBZMnwbLFltk49+ogITSeeaM7pk8y5xVmx7/1iuRvDwX0MmDUeZiRb
ZK12sMgtko4rfEuWFSLJBc4GIMFGvQdIYNr3iKLwe6DKBZ8I2qV2HLtHptOkpmLXvDe9Hz5FfszJ
aRhKfbJKhB7pVD6HRBKsCiEqtG0odSYAIoCSYWMNcX4xNBEjee1JDlZYOahV2dkgTZFOLgm6FeeC
2N5m3bxcxq10dnpIHrgnmEl4mbeJ07hnWqifmTfXa2NmfGGNfdv7oMQe+D8nmJrReBXg25DVW/z0
iEzvWh6RCVN0wofhH8PKICvXBJ0XZ/IZ2Yn9mGWZd7Cooo74d3Ix69p7L6Vd7apR36Pjomuqpih9
sTPrtkyyZWe54Xc69+4Fd9vZhmwtxyjL9lE7mq3qhmtTzvrEWsDBTVvVA6Xacij8oQTLc9lL54wI
X2HMqq78sGKAGozbqCvNfrKA7OyI7T3h9T7Q+Ip31MVfq0CnexxyvJcqD6KrzkwUVU2KSrRexl2g
QZj6InrDRenBnXDAaWPQ4rZ1sCJ1ymYnXXOweIHQa/ve5VyE+UddlvoFfwEuwYxm8xhqqF2z1MQc
lBW2aMg5HtAUIYKGhsAporIpakQaH8SyfDnjQ7ve90bOYUyYwH+SattNbblevFCOx3CWIBDVOA4E
+g4Tt7BbaPP6AQcmv+N0sAoTig+7rN/ioXkp5zn8wIonP/EHq5sAjwx5jLtRXPl4apIPr5T/JRkb
/0JOzXRtlcK8FhYmStppUXLF2nQkoopXv7Vh0GSo2qsJ+uu1hNK4lbmdX3S+5V8pt/ZufSi6td1w
stBOZt9xlhSITArA8XpsLzzHBzxNrNQ51qockd+F+mrI1HzXpKUCC434zwokgxa59wDuZdHY8PU3
hVT5rdLotGxrGNVe1LoIyGYuzCEqagIfevpdR9Lven7hEIAmTQMENfKpDRb7I0Y+so3G0Hx4POF7
LcJ5pwJED4D5Tnmq4rpfC2ts94gZKUGiuOhYFXzfGTb4Q+NSbiGK76AjK+8JkkajmGkERecyRC/N
UjrZOqhs8X2yeozNx7jr7ogHzZ+9hU/a5O003uHLYy5mFdAGLQr1HnczZs+O431pGt3g9yQ+rKys
L3yGaziNooOmYn+AwM0uO+In8bXyljsdevZLin5qm7bzeLBtO30r/LD43rbAMhjyUGapYY/Uqb+Y
qiW6RMBCjTQU7WM4dVDwgQIX5aEBnLUxsc0LRDBtDu41Du6+MQlmQLq+mw1Bu+hc78bGdd5LiOA1
DhP6qpj0V1Q+JTZsDEpsAA2rfYtsf7L3rEiEgeJmxUiksfCnsrM5PgA/tl9mhQZZN4UFKZ8Xw/mC
kxVgJ1eVg9helmRDYv2UywuvnjUAC1YBLQBv7+/ikAHxwlgjWTOvDw+DUSa+bxHZFocJwx9rt6h5
3reukd8DDWnVOTq/apPmofLAF97TYfaB2ie0rs5dUjGMpafT1zfo70W81aLTDtS37Vw4o+qozscF
AkKxsPjbxCnm9Lmj9/Q722u/ORGMGiJjPX6LKLyKHRqwaB8Po8VTGCzuSdKOvpsKdR5dwdvSMvJ9
C5lC0mJEh5zc5LDBnkJxsaN/R3VcGRSKJ9FNMTYaqjDY7NRxNBzrhV7LZesmNNKgwCZ35XTCzTfK
cdDiDyEHLAcN6p6dj8lpo6PxluW0Ll67QZNO0hcyy1fnh1Z80SlHoeuU0Br5g/5b0Sp+jmkwHF3z
gcVzZZWM2HdeRcm9KqRqnRtflrHHwjL1hB5TtXxMjlc9QgFwEInK8T5iq45Pga/L56FS5TOnp66k
tKv8b4sq5LjPwPGWayBBN9tnok23Qmj/euQt42SeuwBy3Zxm1dZwYL3CfXXuj4BJDm7HQ9zfKjeO
64vAHQf8L2oU0ZZfV5d12VpmFYXpudxsyrne12GK0tOakrsUkWa5YkkoGEWn2dyu67otf0QjHVec
V4QUT+SVDiXGYYo1PXXcstwmbkvf0A2dodv2WmvGgpbvNdcOtlVnIzyFK8dCW7I4eJ1kfqBcl99f
Lwv3ta8ipidL38230zLxestE+tM9HMXg4urQ89sDyk5ywejiPcYtj+eOQa5ZVq0+IykF02O07Unq
w+HEig4eZoQUE0NMpxq9eocREFNNLJFda75C9koWcOIE4wvjDnwFi7QU97KxwJNiYTHVFbHEwwmq
03kQyACuqMrTqyRh/LDG6QzdPZog/r3ngQDApvoMGKQWmgig0c+XFbZbqb0qMWtDmBBVWI4sDu5o
G1yBsnY9UIFtIozxgrvFy/zgrAPK5BGPNoCxuvX0bSKS88SyRgBWyaWo1zJHsMKywiiC/LV6fsxT
P6BKXiRiZzkZNpDJz2Z5XBAkDpvYrVgz5qb9SH3lVHATc/9V449423te/TEE5fgsXR3RAW/7G2JY
nX4FLYm/kTjH7+R1hZHV6MXCh/CKnR57FzmH0KGKdm6qELbh8iN6uJMSzxXKqlvX9YxYj1NdPpe9
VRIzSLu6QxzfYjVRQBk8ATUjWFXRHLAvj2nwunQ62ln0yNmh5zoEsGuDqXrJBtyoqHf6IPsxRXCZ
GycNxgIaAhucFZ3nGgjDZzu6xPZe7CMG/eSrhbGZd/zU3us0RQJlkRWHPO2okbcj6jJiUwsXX4d5
yb64OIE+hok3XGMOl+zpMfC4EGkRhJuB2jE5DINYitOCZZNGpJNk4QaUrkLM61e8xvlSee6+mm2K
Ksty3FvRBZV3MmXNtx6kcMuj5Wb1uLamLmDTjpMZrQp9eHw+nCo6zXVPkx68j0VtKPoSf4MBszto
QeTnkgpxyzmNB1vn1PobybT6WybOJWeGM8WDP6RY3KbNyBuBMDTmfRsr62j6iWVelwHlhIm5lA1I
Bk/KkMltn0oc3KJ4VtVhUVVx3YdD5N7gRW+7NCPApz9anFXKtRX4fAXFG0l+R2txBHR/f9btMEm/
z0Xuyq3PEe/a5UsSdDox3wx7p0nWM7rAb73Q52Q2LcHRY+QjD7Rxw9esG4pvBox73uetVz67FJwt
L2rhPS82fYDVWM8ov5OgKmgqztNNyKuHI0YdzC+OKSAK+ojGytHOdM2h+vdHK6jcQmIfVOJnkyNb
wIzOS+xrX8Gj4ZhXHauh4+Uck4Fbl6LlTPcBDkklqAQlN58YVdbGwzWFBrfx2l0RNlSueWdVl0wv
DcktZKNf+1HHVxtL297rQeF5JmNLbu3AS7xNhoQo5Wl34uFou26v96Dm3gxkvJTsFiplroLBhF9u
G12afl1NrW4AaVkWIX0WiLOxcrsbsEzWOzbgcUOPY453HG6q+nLMtb7sfUCXDZ49wfJF+lXzboJA
9Bu2cNecBGej+Q75I6TBqtJud3YiM3qjwqZ70kPQkudTNYw3UK+G0/3v8ytsMKrqaC9nmK5m/PXW
9Dq6xvwO/4x+dtGM2+yPzGujNnko8sl1D2iT5VbysgUrCxDpufBNQOZVEQ73UUbP5BgqpBzbLEq+
95Gbrb0moZ5rMj86phOtIsy9wuFZiHiZN2rE+nTVYA9Le7tjmwOf8PUlEh0csNq+jvYCp0NwaJr7
9WHqXXaFVJZJs0LedBk7bh2fijCq5McY9Km5zaOhS66VHHh5RTUvw6U9T1h3DjRJ3BN68Xw5NBMa
iPPZ2SuPIhpiIHdlAb72qlI/VGNhJmktVvHcep1tTnou3Piru0gUoCt3jkENe0cNr3ZmF8uzC5HL
AcDRQbgVBe49cCmwsA8+shkEPUTsts5AxKvEucvf0P2BtZI9PZ8p7tgvmJ1k6THiKnG0RJ5TkIUU
sEu8wfJmy7KatarGW5rxeX9XdZn7tIw4tWx7TBzmHURbIvAHRYd4M1roSKsak4xwOhtxOe49evpi
p2gLvgRlsbwnmR1foV5wOPoKccKzbHkhezmjuu77+yBZmkNrQrESiWSIM0jC7yiVbjqoUZSQDqq7
Ol6CSwo5Psk9i0WYxwYPGFQP7wXuBjw+EV7BMLLdLRPs8rsDyfejX/Dn460y2GSUU4chR5tHJz1W
4Um2nVQbqwDxXVsYXK91EpuXwMbPD4vALcwqYFqRIn+b/Sj+CowUPVmUvZsAmfyB+CRgWmD47wiu
QrxLvcC9mpDVHYOptm9S3xPBIYVacC90bFBUl02rNlmTDwcWA3HgSKXOrrZ589amYPCYrmpr3hkb
Dzw5dukrzmz5wSpnTv+hjk4SDPZCwG2spWNFFyZFbZLMRXCdRmRySbwjEI1WS1xs/Fn4FvOP2NlX
Zbo8pJklcRLuaxu7RoDsq3Dx5wOZo9mrO+Ai4QRRccMbhNo0SEsKSkQN47v2opKeIRMoxt1Tjlze
lYiUaKHgiVxkmI4lnHJ3U9RFxbYJqvRmodearDKoo30nEiQMvtNiL+lCVz0sokx/MMVmsXMmTmtp
ZaMEpJ3cemtVIQtIpxSveePjEU1Ni7R4aL0etyR8F7pybLitTrHOpwyUL9KI3sNw/IoZRbkZu1Fd
usuSHJ2mZCbmxC8ipLF1NCK28jWKDsTXCwbGL0aTcEHi73U7Tk+BcAxbYVOgpyRJj7GpuZnbFGIf
kj+7x/heILoMkdDR8czXKu4FokvwCOlZ42Nq/PDVlLq5dIArbmmk8uAvuqt3tlA2dqwdz0aUoMNS
McTLmh8N30K0UzG6Gdv3cKe19C6QrSQMEX+R9K3yeuuCeds6nBTUoJVnap8u6B0hI+BQ/VDncJyc
jNfFLB7sOawuYUgabMDsMFixnvoHlP8wgSWH/Ft/NEZD5Ovmaonb6MjhuHxm2oAfaDG6NNiQ8q8F
RhAeIt4oOuFt1XwjRZV9Vpu0edJtGGAvkJuvETQcigRmSznNeQwLLE03d2BLzZD2GOoXO8NdDiKV
EXJVnoTFTm5qVya7xMaZW1vtDytwp4Oo26HcnOGg9X+k2kHRVcT421kRPdHRH9wtl53kYAA96rUk
bi7yjIZU76JJKUNd/02qws9UDlAHzuiSswAsAmlI0jtzTH8ioxTrpV2DSa/6vGOlDj1PnJZ4nN41
lOetZVfBTa5dqspfw0A/41G/f6yAJAH6QhkhA/HpY+sxm8ViBubYtRWEuH0an1Qb+t0sqThe4bJT
T+HffKZj/wwC8alRaMvQRYeF8ULgR59CHVQvo6EqGToPk3/uZEJzMoOyWbxWsEOD2qWzHh/x42V2
61BPg0GAjTPr57Q3FXIZtqmR9psBQiU3FKaRg2vQz+2LcAdhHaVFt5xzIeKV4VWmyFRRZvj5DxB2
g5wcazTKdbumPjC5M7wHUcP4ZxQyctiZEYYcRNnUdzktDTxdUBFdT047PoWccAlBGShr7xpFCsPe
xWoaY+GxmsbtkGtjtoU+ayWdQTCayzkUdW+R8c/sCBbTrKK8dLTJSKV7jLKRwWmXDygHYlNYTJR0
164DOS1H4dXyfvbykleLc8KbnjV7XTqH9F8prQDuKS7XXeJ72DomFs4k9P4wbIK/wsEJwsWuXkxf
m6MsbU5qsxD0PAB72gunkB3TEk7VLyQGdPUGnbz1varDjCpjnoNgz5wq+yrL2hX7LJ/CYevHjnkv
wzkDV1UzIuBiwshom+OGjMUYtPFmaOk/c3ZsUAJb9MSQJebe2B3LCocszjEF7eIoUOoULQUbDInu
eQk1pIBccBs2xaZtI3WGWbN6D6gKJAef7VVILYBQaTGkJc0Ap4hYuEFlxMqUo7rwndKOdt2M6pc0
KHve//5a/Fvw6GMD0FB9pkb/DI3+51X2rlDd/hh++bv2//9kQJxZs/8dQN3/1z/Uf/0j+QsA9fzn
/gBQ3eg32FMnCnE7oOHun9HUPwBUJ/rNC870oQx8G40AJOl/86dApoEfhiFlnWcDTJ4XjP6P/AfP
/42sLZIaIilCl83d/Xf4098j0P4HQSRjIpShEAGLrMR+Jww+heOEcc8IMGCsYpy4uogBNG8idruD
NTPmchc1XvuBnu5AFTF3jT0qd7b9w58u2l8AmOfP+PwzcBnCSDgOvKH3CYOcZaa9SmFChLe2c2gW
u7sOHEudWvbwv1lqz3/V548KIW7ZWnwu62dUEBvKXkx2hEQT7GIDOM4YoO56ulW//kreOYfqpw+K
OAXjoeZzs6TkLv68fS0sX20i+U6tRcdJF6HB8DLssn3JOQO73Sr3cR3oeLkx8gjJ7DWYj+K0Opp3
IUx+BYxlPSV2KUGfaAV263CR0WNhnNk56KkW5ADIsbF2QzxhQHBWM1LjseRKbNFHjwDcNqZ9eHbz
jwU/yXYuHQ8hLF3Jj6CWbGYz7g9sNAUgfMqEAhQPbN0ghC1dHL41hc0Kmx1qdhq2SwRNkwbplrNC
61+4nstc+tcX7F9uDAMBdvswAMWlSf05EnXGu5KevJ2sset/Z1FOdhRgxcWvP+QTiMw7dt5peeJB
um3Bg//prnTdiBjZQvQbJL2DqA1/RhMj4zC8J0/R5KmtQ0ThgIkeFbBAR3oH6IacQuGIM9v1eKPz
8MOqEi7Rr3+yz6+A6zq2LV0b1DZwbDf6VHbgyzbALp7VyD14RexoDFGmce4PLPbW468/yz1XE39+
NvkwViSH84jHOxd9jpmcK/SGDFaxMmqm7MnhWJ6vU3upDklTdu/ApQSo1D4dtcBNW0yu7HR5dxno
5tuZk+SjHw5hu0UvM32tQSa9lZfaMUVLUUkcyZVPTZ+XrXnFo8hNmQfAxq6weKCtZLdtF/7Nlftc
sJ2/jKRECDzPJ0rn98C4P9WJ41LTPF9qHhy7elpUOewzZtebcfDPGtyPX1+6v7hN0Rn5Jykt5HQY
fUqfszKFLNELLNgiL76K/cXfV1yDm9qKvctff5R/fhY/3aWIWwTU7LGSUAP/vIKkdYyLK7aLq3rK
7GZblW2EdXEXSboIjmWQHjPCW+F+hCs0NE7yfREqup0Tg0yqqlsHIrVM7G7nG4FL4FkgNa5aRihv
KonB/c7mL806p0mDXftgBsDlvGivJyvAipWIioQ0D1e5dAUHTrrebHDgojJbWDkZjKVBg7ly1Q9u
czH4Mo5uaPvIOw078jbjtUJVN1jtRVMrVHNVAtpIh7NZwHSz1L7ueTzSw5R2qf6jTvlfkXr3DOt/
vmrnjZOnwWf5FZ9gfho9HY0YxR1Kmxh/XrelYQSrBpYRzgieamxoviQVkgCGBoPcL5Sy6RYiM7oB
584/ZrR/xLn73nDHAhvgcqbU8qWg0L6iFvXrlcCJ092VkzYfRAuda9YuLF5/fe+dz4cfHmqUGaEr
EZr8H8rOZLltJduiX4QI9JmYEiQlqrFltZYnCMuy0beJJoGvrwW/iUXpiXGjanYdAgEksjln77Ud
IY7TkPuio0tEzlJYV3VW7r25Gi8pTNdbPFcpOWUgNjeeb8uz3gN3hR5Ab6wIe6UoSidcxipDdRqP
/oVJkffB8RuHUx6LDWygHNXA5z/2eOY+/q1HUxf51Hyg65ya5Q4CO+AzIXCJbPf5Vaz3L9Zm20PL
P3ARZ2PSfPs5qG4mYKFo4nAqxvIFvHBOD87Ov5Y6a+/jzgEBOMvoGxC74gv+F7Q4HMspLNmmN9x8
/lvevx1+ioT6Lix+TuCvfoR/ppyGdkkcrTVeCxBHqBo13DrdRL6V3VUYOKnzCjAYfnfisu9nOrZ7
0mE+oJjsWX+jvP+5rGjpMA0uexcjQQRBbhJFkboFmj5XnKXMChD+5/f50QV9DErMeDhPA3H0yPVS
jaNjgjmx54SYvLn2z3ufSimcYQu0gShPLEzvRxJWDlbAv5l9geMdza49oyYZ5n59xe24bayRTGBQ
2/95vHIVjniehx2Mr2ud4/95jJTrCJZAUBsmXQDlfTIBCpiWOLGn/fBefOLZHLSWCAeOdhqTrISc
A+4lCFpqJkbebikEddvP39BHV0HgwLb9b3L6cXhnGaXjSPsuDnPkXFu3BSXu9XFx4tv78CrSW48o
ludax0/Mi0vXBEDIrqkZCtIRe6c4n/pB335+M+tn83bqpubCW2H7SLadv8bv/ftiTFunHhJHXj8F
3z1dEWff8E/P8iz3D3xO8yNMZRQ+eeWcuMGjZMZ1X4iXj6/Zo/fq+/DL314aXLfTdhFz2Nzyx5HS
1vc94Mt9kSA/qYl4QE3R49joh2o/uL9UEdyTj0K6QJTWJz66dfgdPQWHqhf8As6K0j5ewDxtqzQh
mWx92M3PGF3oX7EvqvBZn8iHtN9fy7WYS1gpMQVayFXe3rafxp026U3SeVmCR752rORVNowoixvk
NiFCg06dDaQRXXtdjjJbFhmSTKemm2nBinnMqJ1aB5WWkG81jAa9YdvtGejIEthDQ4ftHvApsjQk
IwplkzvORBwZFkzDjWJ7G2M3Mcc+DFrTW6Wn5Byd+No/uEV2alj7TIixbHntt7eouyaZ5simFo4j
aV8hMyOmtR/OF8cvT3yM76dLdg1s2DjI02jwjgOxrX4otGvBIjLKxvw91XN/ZYA62NKm+FO3VX9i
q/P+znDnuaZrc2RgGZLrKvXPPBZ4JcCIicvNMzhZwBkgy/s+szaGwrVy4jF+sPxyUwLnq4++26Jq
8PZq8HoiN1dAcwu7o7gFePKil6q5gNUJZRpiAFw1R1DBlrSVVNAdTOrOW9Cv+eG/zhK+ZdnUSCkU
OLY8LpU6I555d60IIyBqnux4Umeppn25aTtAVGTLRMuhKExvR0KFd2JP/v6Rr9O57QumdA6p7tGC
mM8undCVNkUhzw2zhTM8zpg2THAMnnjgx3Pu+j26IJA9mjac0Y7XQlAbCT3rjE13NvyyKtcAP2PH
/3EIIbj2XVJGOTtx6GSJf/tSLdobVjuMLb68Jf8CRXPcz6AFrkbHq09c6ii4W9i8LereXMVfa02E
ib29FglKtV3WYKTAHYwo+EQQnc0rCnuDb0ZPKOpyzzlfTMrvBzp3QcSrrIwZtb+G9xQT65iGRdnK
IjRzRWG66ar2Co0AMh0i+UbxjdnGIxrUKxDW9JWRPo1FgMkSVNVU36QyF4CafNt4+nw4vn9P3JbP
CZRvf7WRH9+W62LaXwx2m6rsz7VhQG8b6SV+fpWPnp4bcFz3IZo56+zy9unNCUWboSCInRCQ9lkX
CQyeCKNFBqggtp+bcaF/bgbjcNeNtMfQltcIbHgb1vc8LqIRkQ85q1OQskHw/tqsQarmXQvlvsiT
mNl7ZWSQxigD/RVrY0dCZW33iPK1E1kb0LN0dz+/p3elR0aER6+FUgwzM8vJ0T0FUwoyOUO42xfZ
vRWU3U81DaSPzam4cJXLwqs9+1Y3ZXofJWN7BeTL+fr5b3j/9vjO+L64vsNJ6++s988cOpQF0n+i
/sIpIqEwJYqRaWOJT9zpB1dhE7juaFyLCx1PWfHYZxluCHCRLY67xra9AxR1c/f5vRy5ydcvDOVW
YLMXdNikgS54O0byBUrwaOkuZAsxPaEtCv4MqSjO0xbI2JA6pL8M5Mvucgg721S5+nqaJGg4VHPX
mZjnH1Y/t3cnftS6hfh3O4OjntmSz52NNoPnuI3XzCizwFYjrgtqb7haXG+B5FF5VPpQu2DTm5Ix
Js1FuNW8a+zBJ1lqKIV9Yw6xff/5j6Hp+f7X8A48/Dw8Jd7F0YQ3lIPVo91Gx2pnivp2tEDzA4k0
Zju7wnCvEQUYmwKHQLtxYGVh0uMre8564K2bHMPDM+hD86FHivvkVn52V+Zzt9PECj0Ug70QLmS6
6c9mbuS8OigknflutsgAThy0TZT9IOZwhXs3UkZ8k0IdfDU1O7uQJVfHl96kvWvADRgfUsv4UwI/
aEPqr3DEQM5Fj/2MNAdlBSZQhWbkFxsOQrPKEXj/LkEzIDdxiaU8lEEiyE5hiaE0HJTZC/sjeRFR
O543s11bLJ6FZ/xO7Xa6WzIw+zvXjBfIPa0HNstJdf99wqGw7CuRkOvsqWmkdmcRn4u1nOKg7aOc
xiIze79aQiLItpQyHbYZhRdcf94MQz6HzeZi4JYasaNHHfpKj2aB4aCcvR8e0La1gJFUjy5VXji3
sW+OF0Fc5C31ZuQem8mOHUzrqrfyc4jSZrWx0I5FYZ8MI06qTi5PqqrI9USs3NwOTt09dKJdbjCV
IsNk384cjIUr/5KD03t0+N5gaEmFOJsm/A+ZzNlVHSl67DGIzmTrlwshddqv8MrNJdk+MeoXyJK1
r7ZdgA5pS4Pe+N32RqtDMtiWRyMzCnvjjLFhg+mxe3Rbtg9oN3alIgyl8GDUY89cjA1qJfFSo4/8
NpNE9c0TwzTt5LzGHlKrH35WzipHZUA6KLv7rvhZ0omfAWkvy3UFrWc5Gwez/8LRu/qeOIvzA9sM
/c6Ybn9HudxJihsLW/YKB07dZK9dMg82eqknoKN4ftIz2JyB3mpt+8MWswWKj3koSzJ8WyUJ0nOY
askpHTpAOE45b4lKQT5uzFEG2EHAWkbL0ZK/hcKCO4ahGVg7u24TaKEOav9tqQbxu17wk4dubU9Q
uqu8IxjNH3w/xGoUWF+LasoEn72y3PNRVtjP9GzkiEbbDj3TTAkVIUmGllRNePs3tgSfh/bUrRAW
cbNfShIw1qdXQRDqrd7cZp65YBSdU8xwmI/UpVEHLvFUZS40Xu+ov29SY6TCTerB97oj6CGcUCf+
KKOik6EvdIskwhfRNT0tx76Klix5GO0+6R6H0QSg6DnNlO2C3B0UgricIC4nkdWwK+AATPjK11Da
JLc4GI7ah4xNVbB5SFOK7digbdS4MB2ab4XA3rAuaPNvPUpxCW/RLs5ENY33hLZ0WAsa9iz8nLJ6
7kcrIcxUC3UVS0mj2CJE7WClnngu4mT4rhtJ9OO6YJmUe7OeL5u2erkRS5DfD+bsY8tGzYvKt5fV
FUoxcLNFPlByTTNX41xx6buHvTJtiEN60M8k2eHIEc04MxHhHEEV2g3uRdPQALrwpT9hI8lJzgSc
PVZntZYOqYRjXt1CJozqw9QY2ocBAYryMqiIrw7x8yHpjvClWdtW9cFZb+Tgj0tdNNNe+boYwqR1
4DdSca2vsQz15CtifZ05sQyY3YBCm2cBeRtin2TNxKQo5+RVx+0Cr4xGJbD+Vlz4VWBcoRkmYXg2
ouaFTSLZ0RFVLKxKYxNsJRgZrKWytH+h6nZF6DSGgZyzGmuPuXOdYbOq26MLS5yw1egYd3FswXok
M4nEnAGNdXMwoWGTuinHssHYUaYPfW+THepVZeduBE55BELKmIBgoiZEgxHohc5bmRYUjBN2wVu3
zytq70GHAiiCDZXudDOo15TtGlJ3ewI3o0q/N3Gn5Wa7ax2vuhVLO/8uKrIYMQr3zne3nxPAroBv
SFNXaUCgt7YD0pN9EuSLulsgjmPbA0oFTRXtyJKOBIqq3F1uKhAUL4NAl3PlBSx757001RqzOlEO
TwP24JAfMlj42WDWpPKgbIDpmC5/ltqf7jRa9wlApodSQYPVB1YAzNqQZ6Rgt3eLiToE8f91nfJE
52i8FCunvC1NvlPCskT8YjTipQToXcUU17OIWHE+dwARetcgfMOJfV+l4maNKZAjY4YmDia0r4hj
nws3P7DV3k15/ttMsz0ts4M3musC+RUc15eIvctAgt9WgoIoGcvSq5GF6+CM1sYdUqEnxfLuNuqS
hnZ2V2cpQLLx0vOLl0xYwD3QW1nkAt/nWLik88tij1ta4uDyF9Sc7os+gVvh7FlaBUZxCbQBITxP
1SfcyGFbnPTcBtLSCHphwtKFaIomb2SiryzMEj1nMtxGlYCXzaFOn1OWvaToxL+lKSvATUGxUGZ5
E0dCb80Wgq9Q98NY7s3VIAGl/TqaCqZdXKSBEN9cFFaYITAc6fKu77on9hr3ysBsJftk+mFWojs3
Z3EGueiHnwCKV8E11LNL3v8tOPgHsELnXorVJu/tW9nE3zJfHLz8QcYYo2E3DuyONyVr3SWjrMfm
+idv4wvBhjEqkRKVcf8AN/raTexmQyA8eL01ioZ0Fho5012p8Lmi9d00rjh0pvMQqeynBVaqhXu7
LcbmjNLRPqIMj2uTBEL8Vdqwb6yEekVCIduszTuSJUjxjqqwkR6lPhSO3KaP7HIl8Cd3DkGwhAjB
Ax7jDPIgtiIDu42z3Pil9320piej/e5gHYqN7BeZAK8qmsqNxsdqZ/oqzvLdyjVF/vs1KjTaO8M6
EM/h/JApLx5zGfz/SV9YSbVFWno5kTyRLNl2ss3XmgG0Q+30mjo/JhqZE4BTOJFPBd/TZvBRE/rm
eTx47e1kSQmvGlAeUAt72pmyfnXZt8x6/CKqeCXxETseZ9O26btn2wCjDOb9pki78xpuishIXjaX
4YUP/2st5+JQz4ijB8EU19b6duimlnwVNLRDPg6b1Fh9W1bZsUvSogNjV12jKzSvOhMsOAuzfAIA
K9yDOXnXCFDO5azOzUg757LpQELQjxPyqvXcetPX+M/JTfuCFQzmDEDasE71ecR25ixR+WtFpFEI
set3Zpf3k7SeRZfoUCmsEgi4yDBohHmY0LiipO5dM1rRmBHgTk8/+vAif9hBbL2WdkGctG0BNeE0
iewQ0klGC7Ww4uBbINdYFo/TCZtIB1k7+sO5vdVBArwQoLZNOoA5zwLgCwT50Ed9BPQDqqYT5na/
fMdTYUVAS7C/kkxFHEHYJWP+RcjWt3ZzSxWgcNa1RdkxlgeTfTsiLVsLI3SyehqhMNTmGcGxLsXd
xrC2LpEhX6PAS92w5LNAVY6a1Oc1YKcIAZhWX70swzZiQiMgp8dRi7uTJUr8DWqDOMeQi3lyY0b4
ChhETgtfXkIsB5iYEDFKtDeXb2Fs7gTNDv4AaNGfnBmqb62d6FvXn8Zsn8dYkDZAYzoUoG7ewBvH
qxsgQZfyFfBu8qN3x4jR69TtNzHyeW3bIpeElUpM2kXfG+RuNA5xjiPH6Iu+0i2mUWch+7TB9zaE
edITVZJimsdpH+V1SxBLQYqN27UtMegsL7cSYOPCSkg2pwHmcclTzJkYO401DsEHTSCnwYMG42o2
Ip62ul8NB0r+SSn928Br10DxNSEBaFHNdNnMdQ5DCavuvE+mhp1piUjjzxy5DowTu8MIjZN9dGGX
4w3eOhN4JhaSiQ3uZOcl4TDUCMbLViwIZmZrdG4dsoLqLy1TbB6a7NIwq09OfBlkXUpWrjmpcjMa
g/cH9rdBObsd4id35JS68USR4B80iCf28757NHqLWNVZxeDOW0S5iG7RdvM9KihWylbZtZAliztG
KgPPfyxAaJPVtrCKW5nD/B1o+2Wh1wPvSFvLQ0F4R7ylLxQ9ilZVL2S9wfmB+mT9tCOyITfguRqU
OUN/nUOFxHMyLiVbMgdcfUie0tqYqoYg27PRHOOLui2DeSuHOEBirFq6t2bgmFcCE508XzJ22mFM
Ds5tPlnlpdEW9ZPISeXDcchtzwbeIEBhBTE3fcVpH0y+iQNa2qSDhe1CBd+riX8LhzyyfzBx22CI
rYVVXQ7wZzbxAnOb1odJ4lQbNfEhQ3j6HaaUM27RPwPpl6WfMg3ZzvBiwrO5Aejk8FG7CNN9Oysf
p5xYdaAjaxMMMYKn8cnxJcJXreT3LEDJsFlmWRKhXjXTQTm4t9kdmeVl2vsoLJ3B9UmRIxXiGwTq
IUCCNtPeSv2B1B0fWs4GBbTvnHtLN37pnJKwuQl68QtnDBSc0ln6ft/AVL+2gE1zpC+N5AXLkvPd
zx2BebmV4JbbIJBD2JS1ZP+goE8InnZ/Q9Rb9XMhAhEk4GDYP2tgEte0gwcrDFBJrMLu2f8F02j4
BpZq4VQgSkuewUHJcKtF5JOF3ZA2w5b4D8ydcuIYBo9ssMSmc83C2QMaJ0MjQIGgYMCujoO4Qdp1
47hN12zFtAy/PGrEoONLJ7iDjVYRWijH58KqOcfnZjDfJQFb3G3PKTInrrTt/1htFd22daaeexS5
YBNU1qHFp2LAAahxE39jcwYdr7OpT847wjsLROBz3MA7cdnN+lFObTYIUsod86xwNE2pC/4hs5c+
28nASp8sYONPUYA0EH2t5r/NTd5R98fI3hmY7PnuCzaTRhM37aaiTiA2TbmAQHEwkl+lnZHku3Gm
8RWOfdzmoRNrvpeRLcABygyMOAl3GPlIi08cCXgqtqNndk9149Z9CLLFBkRiiuRiySPc1NqYeiKI
yNzosLFrbW1zu/TPSgGbSJUUT3CZJuGUgtEwOaFS6KbYVRDMPYQcY4dflGCqNXrXW+PRKnaNyjQg
wxUDqVabljkUkI9j//3XeXdbTRXbf5gJEbvaHMAru1lDQRaM2GEBhUU5Q0JrcjPPVXwfm756qFWT
sHjFJS5myhWMCSTOLNqBptixxdon+n2C0cQJJ0sHB8Yc+a9+qRtv0035TKSyB3npzIMqd2H1iEa2
WgkCViA/SbWdMHTcJIRHQAXPZoNSep9D4YVOyDlEBQi7N4tr9Jd0h1fwTMlBZEvYmbg2XaTlSLha
8dxWPi5TNHPmz7nl1Lofm858Hvxu+W3PY/MSxZGrDotuxXU/+QkpQ5hwvs1JGpAvPnf9ncEugoqL
Shli0GWaYpu5IiZWeAKhuKGIVv2I/BlspKXHBnSNovQEt7ycXqJkQnjJnDWnWGLaIN0SSadM9hJD
f+YUI0TgSS3EfMJYWOYddUEs0wi+MXvVUZV9oxTgEiEbKEEOh4is7qwV+bLNlRt/7S1KYURSRmxs
EsB7xq4eqsJjXLFyEbASxzdeR4LFta+Qu27yALEfzMdlgPloLEBIEjIWv5f94L1aQDgZxMaAWWJw
Gk44hmiZ8xayPN3Fr39keVCSjqLHMpwLY2nPh3LOf7ki8K8dnfdfauUzpnL2w/5+dor2MWuUuKvG
Jb/OvZZJzMQOVJ4SIKz6sLeVVxq6aAphjCJBleJIpZL0dZpyy6tdTLO44wVShIiLvLtzKRg+i0mN
4C+1um1Eqr+w1dMPDRim6axDWUaVkeYbtjWDrjj1GHM6V6MEBzgWjfmnHZfuOloiImpR60TmXkFu
uom6cWL7TC4i7nDD86h/Qdj67mbpmG1jzO/xZkBMNYZ4CPsnexDY4oacYNcwVlpfD6r0JNEB9kQu
hhVHV2R16P7gaVODDKna8aVsnOVXUeuUAykLA2XDMageipgaFG+bGfnzcvFaL3/zAH06LUzogqYL
AsNjTSa7g8qwZnrXKQalSwTK0Q43AmJGo2tP6T/fFabpTONxQccPTgA9+Prf/2lEwKApCQTD09v3
UXpFpQ8r9qjG/ed3ZB1LLNh2OHQVBU4TkzbqO+WSCU076qsq1EWq9420gz1SvO4Vf0v0YKAfxJHk
g7m3ZvO61WsdFtGy8cOEeHXnzbl3RgwFcd1LZCyXVH6Si6IQRAxo6d25xPud6Gh88AIc10P/Tnsb
fax/1OFOa1vJymwBJ6WsH7wlg3IVQhpYd6dUpO+bJz4PxrdRn9DkNsFBv30BWiVRNAu7Clkfq1U0
PaagtwwZu0SsgC6Li75TmP0AW1JEs5KHCe+hudPIAXD1OWb66LFYE5jHPHGi6/zB2IDj4K2/z6WT
8tc89M/YsAmmrqMsBfynquxSw52/psJ1QgvywbPG/4j+HiWMLWmKvb3/MQMqCXkNGhjczR1DP8HB
0j/Doi5ONPCt981MYNconU2owpC0+cTeXstl+9YjOOGoAbYX1JsYrPtGxLMTlrlRwL+B/0QNIaMY
HqoqN19FpCiLRpZpQJqlkEmAWRzreQfLWj75FlgDanKd4rhcCopp0qwj2JjlbFGPyVyKSxH4gV8i
hYhHw75ymx2UYgU4QaOr2pB6mj9TRYcd4qb5rK/zNKLAwVmRfFdMl52GDNFLrgGnRWyHvDFSBFe6
v0560bok1k7izhqWPglppoPHdXDXmdhBg3V747C32PS2yeESPnn8OAyB/WeZIkoxoBieVNoCU4zo
OP1R1aJeSi4ynNMl03pbQZNpw7Ir/d94IiziSx2pSZ5jCxU8jV1fo0HA3yXCwCR1ZasrUDcbD1Dw
c29X7TNTZH+Ts7edtwC6i6dkgDISznVGoELAUZE8KUUP9moh0yOj2ucmXmgVlKG35LP0AUxVt/je
pTmij7rzRMaZiA3b+URdgmxG6lxGmC5jf1CNDF5d0dW38UzDGTtztTzTTyYnDRJyhZsYukiysYVi
BlV6JKEtWskJs6R3gr62aZ/AG5Is4NajQQsho1rdjr7VkgxiGcCzaByCv9RrOnlhqILXUaXWFxfY
VoQ3dNHxFl1WkYXjkFR3AM5Y5xIOt1fcXfYnbUbOj/1cjsZODW76Jy/K4W6GAHfdxzq5z2IHkVI+
yfgSd6WC1NdRh+8il0pdH7T00mGuFi/QcZYw7b3x/sSUfKxrRTrgIPDG6AOH3sGC/PZjINm76yAV
1CGMlEXvrZmb0pkc/nhNXhcH0dIfpM4jp/asG3o28JJa7bDDRWtc2vmEwuHED3o/E9BIxr2CxIbm
OPPN2x9kGw6cjkpB0czi5npGQMapS5GEren42ElhXeLPdr46FRMfjdpqZwDChfdAPZ4q1EULAH47
K0VJ1Y2iEz/u49/Gz8Is4qPEP5o5dFXLqqTsFILnIPSj6pI9KXm3lSSY8cRjeL9UooqjRyxt3I8+
CsG3jwH1VmZ3ESDPQE+09WbViT9BTavWIwAJOdtYbzFmZpsaWx5pYk4Q9kMePy+WNDexoiG+GUVv
XqmY1PBB59WFhGAKc5vifg1X5+HEz13v/O1mhU47hiMTfRJblePmv0Y8U/DxAvQGznZOJFW/ESJQ
e90p+zCkCRbSwkiBX3U0d/jxOw7uwwWG/6egBKdJ1Gp/SysopoDomNdSxTZs/tJNdnUDqrDQVntC
57guKO9+MDYUfjXSPPdYOANQ0Zr6CfdRA65gX4NeBVld82Zt/1c9mOmp9/nBd4ZwHBXCKmV2aMG8
fZ+DaVA+tXQd+l40fsk4Eu1q14WSWHrdAQGZt2+HxbydhA2zKBX11hFjd8aeubz5/FV9cONIENiT
C+QQHlLPtz/EtOZSg6hqCOEc+t9GRsDxgn1679PVOJS68k8orz74ZhA6o1ejvM7du+s54Z/tg4ZT
nnQz9aoA9PxX31XV99IfBXlpefafNxEuLkJkLihRXF7q0YZNGgmV3IlWoBnDNobIbPZhHrFgww0J
gv3nz/H9togCoseDXKM4mDuPnmNOSdeM25W0uzKvUh1gPvLy5cQxyvrgw8Jr6Tmmx36FDdiR5q+G
ISMzB/QMqdqRF1aIAZ4kYkjCckfgYLshd8AOQhXT6oZU1ZRzroduCc6jgQRW5CRz74qGNGl7oTsJ
0rX0v9qz9O9heimDiku5DACM8vhxIQhqOvGVffDymcotumS8e17N0cs3mjSlWJw0ICTIrLE12Zhp
Za1YlMF//Px9vB/XCDCoO7JXx52Kd+XtOCMOamoKuRAw1U3LOfib5kCFrjy0DhKQIc3/q9yWocZT
pRjIwQlX3/H1MpihJK+ujKpo9s6mFVJNE7bbmUEpv6YLtrYTi8/7keAhr+I8zarIqeRYbD/21iQs
xXmwwDhA7cWO7jJbtteis8QZPm8aGZCD7mZLQlYtq7w4cQ744AHD1SPxixmMhFP76OtqYDu7bDPL
sEwr7wuZSgRq2m13ETsm3SuHvdPnL/T9B4ZFkkvhrpMex6+jkU9zrjRBQjehVk+6pu2C4/zzK7wf
nav2z+FefBP/45rN8+/URFWkw3kKVd6lBrjR0SgPcG6afdcv8sTU9P5muFSAfYi74RDsH80WDaZY
ju0kwc2tHT8BMzOZ+YP/qslmRjJXLajEqIQz5dhHYLclrdG5g1aj0+K+hSN5O7sZbcSVq/L5s3sv
n1yNCrbEKhDYQGrM9Y7/mdcXf0Lp47VpqGd/uNCIVMJupJMAOI2LRQ5hZUVpAIlHtL7PKjshK8+G
4P75z/joFQYrOQdR3WpUO/4V2JtXuw38FaR1O3p808HNqsegS8wT69hHb5BijIX5EtcCE9rb+8XW
ktV+yjEkM9LpgJQS0gHg7ROD/u9B9+2+xLcYk1jDcQqj6j26DPoaaY+C+FcOEuNwJpbYJfCkodi3
cbRd7uxh7h6JWYitUOal+Zw2prwrcWHe6RhRmhu3wWtUWn4WUl2awEUuU1JtYshV/Ymf+sGjp77J
LhgfM4a04weiMrpVCH+ysCk8b5cJwuaDpJ8PbdYOJwbbOrUcPxQ6Lbje2HmjRj96y4MZKGumoUNz
fCzJNq3Et8QZVyy9nz10NvgWBAZa/fexZfk2h1rGuVh9B2/fuLW4QYbEjDcuUsQeWWxvpdSUYiUp
CZ8P4/dzO36b1eDkMkUw6R3dYJ7DGRL43UnHxUO5paWd6TB224y1uVwJtrPdJPZOQG3H+sIZ+maa
Wtgbn/+KD4a47QT40mBZOTaT/dsbNtIcbtgqim0tVV7O9SR3BfiAE+Pmo6tgn+BVMu3yv6MR3mo7
Dco0wabpabVDhwicanLsE/fyzonLXGgzVrgKshbm96P9AKHvJdJT9Gfl3HZbRTrMT3L+aMuViKAO
tA/SXb8UdJ6kXPa2ZcMooM0d0tEUl5lU+rr3bDNs0HsRlqJi8wo7MxrOLmi2QOD6i2Kwmm1r1OSl
jnR2Pn8TH3xbnKNYKyhYsAAee9GI/CUlOQEkbCtB1nqHCBKx1iVNyPnEc/poHndsSrEcgzgU8HG9
fekYLEePQhLzuLOwm11GtGL4SpuvBoeib9noxgfiVrtvebf4BwElcpcaVfB/4YD/v2/6g0FB7Vms
xCPKz+IvOeGf1aTxNSIg+Eah7nNfwZRplmsiz1xk2pFqtoZM/nTg4JHK5eYZOKH0G5OP+6qlzlch
DKH2fgsVtC4xbtYErXQLzj0LNUx7Fo0OqzsyFT1i+6DjnRVkaI/Irjdm2WaPeraqEw/1g/nKWcXm
GCOxTMBVePtMe+JNSyzrOYgeJ32g/SLvUvJnUDqRQdksuXHv0Sw+sT/7YMzgXjSxgBFPy/+PBnxR
98igJxZk2AkoSQaLeN2hRdsnE/PEpYiJ4w6OZmSfkzNtnb+V8eOyER1xEo6SzNjoFsnPxiNYegLn
T6FsBGiOSWasafQr/GNY4cs8v0/zJdiZsdN+qwDMI3dxtjNZ9eQeVCnfaIq5f1uRNHa/+LgG6MEV
CE2DpSVr11HCbs8wbVorlbR2vIsYlMdPO6+tn42/OC81FZtyZ/Sz/WVEem9QivR8jKIRjVCMOqqE
x2DVJt03e4p/tukCJn8qoL9uYPMaN30CKTq0hqD4ghvR/27klbis8wacPFYU8lHahfrYKFvrC5J1
oNbuaEPRFH3b/B6goECAK+0atP4sVIfi2IDY2QyZfz/0nvU0xrr57iBhb1dXYzPfLm7h2ofWSCim
ibI1LvqpoVPKJJZdBEEyUwamD31bmJCEgVMZqM67ZFpjgIbF8L7WOfCHnTkt4jdGiqI7b+O5vU44
abVb9EAk1GNEV3xCcpoIV8jLiNj0GmoXTSvHIBw9KtEYBiUKrhDrNRJCP6goaXmkmBHjgv4csAIi
0K+ku3nxRs0KkH2gpvnLQOq6s+/huD+XDX8dW06cPXZRGc9b+uPdT78m6IUErjjPdoJUspT45Yo/
GlR6sbfs4bordFvS2BZLZyYbOOt9Ew5Gb6d72NOUSRlRK+XSbUZNbHC/9GeEn6JvRGS/1FuLJtUF
R7qIXORGjg/W2vwLDcoBIMV11hwAeYvyqtRjfRGVtKihWLvqlYLzsoStMtNim/d+cj0OqV/vcBUM
10UbzPaZQiGGEk+baLNRxsrfCWV73ie3diUa0252bjEEjE+dKw/95Dii3dStCct/MmpUFW6j3d1s
5vKVGojOLzp77uzQIy9s6w0EWGyRtGtvJ41peW50POiwN8cp3aZUzdAxVGyhNwmRMmArNbJR9A6S
0t7kBfFXs58dVJ9uBPWRUTC3YWPTh9nVpl/8KkcC3MnByStjs0zro659a+zPjDTuy52V27rZL9jT
2t0AdLE9j7ABSQThas3PagPCiUp/ArA+VPXony+0Tqn9Kwvk4igThGQMPiCS8P6cy2WEq7sl8GT+
0XVWNF54dtPDCs79FQqbNFCskeMWAW5hSxcbo62I8hYkI3lhm8T5cjaPmsRhQn/q5osckOKf0af3
82tbzeIBjTRU6LxLRXVYGsjTu5gvdt5lnZzuoJLF7jkLkys2aZdOVyRm+k8ja9TPBNwmEG3WRcRg
JTbeLbJUQk+M2B+cr8GQQzxKtR3j4Ujj17Q3q/sVPj9thbK8+spVE3NjZw6MlcynZbCTIxlfoeyi
6MWd5/5RidyWiGcm8btlD0ZDclT5BLbbmOptp4Yx/jpKKtMbmkNugrEhCp7RU0aIi8bsxkPr82Cw
b79NyqnYl+bEng1RKx1QQxYLmg+PdLtsKDtnl5t+/Dpjf35AolE/fr6f+GB5xaFLv4vOF2eY42a8
B33ZKxdOupgFZFiwlyQ/3cxfP7/K+xWItq6gYO2w+piYet4ue+kcI6XTXMUQIJjbqxgsTpvtP7/I
+1vBSe2uuztqfbg5j9ZWqyeKb3ZZMxp6szvRjgxxJzjV9PzgVlCz4HXioQUcb492RRkRIkUCViSk
I9gdvN4zSbXT5Y1q6nr7+Q293/uDQUOTximF2oAljuoquVexi/0fZeeVHLeS7vmtdJx39ABI2Ijb
96GAqmLRO5GiXhAyFLz32M1dy2xsfmD3TJxCVRCjjn44MlQCiTSf+Rs0IUCU5uBu9L4h46hC+Wuj
tdVNlJqskxae/HMpVX5/oSMxuBKunOk+z18NJi7YPRkdo0Xgn9pSxKXcJg667xJEnhp/Q1L4uIj3
emTmwFv0xvuOx1ZqUEptACLTx31D9tC4RIdaa/d8+HKfJSF75/PJOZHMoraKxKRAjGBuL1BEPF5T
eWC11YA4FZCjWvuC61AmX6Ko2sJHUqOfuItoP/s2KQSYqY6IwfCxFsCrpc41l1y+QrwwsLPXBDBp
i0JLkH3//PnUM8sRhIut0VaS6aUukROAW0ZT6cCcK7EeZdfxCPYTzQHfDtwJu0YuFBWHUsiynokw
v6gTBZk5nQgnKyS9cZpIdN9htlX3XVdP5SYwvFAFc2yod7rWZSB6kN4EhlUWSebg563ZG7PEB3Iv
2UF8aArwLBsUG1BIK9uyqFeW5hnAxizPYIFJoAbHl1iUrSLbbobeGDD/adSiJ8mOxU3m1d0vo5fb
29HrEaHoUtXGaR7Jm59Z3RQ0eSIluUx8GrouRrPBa0UIsxW9bUkHXYnbx8CggkhONcPf44oa8coJ
cSalQSOLoh4tXvqHlj1/s78lE1S7ynawKc0mc+NLRRz/yRLYs+IUGD/VHaK0KBviwRlP4bdAE9Fu
jDs1XXuK0xCZroBMURq5H4okS9mStkDUw0eUgpw+7tAAJ+kuHROFAloGek27SyVIRi/ZxGQiSyyM
Y8NiGnrursB8qHyhvX++VM+0EojWUaPQSBLosC5117oEmbA4QjrPi+QOR5LYvsCHHox0b3aur6Ie
HYnCPChWKW/jLBzvmygYviDgAaFFiaU7M/MQYYTIvKUGP14Q7cc7W/GMPZ0JDdseVV5ZfsZJkmFS
neWshy9AwWDJ0FYk8Ch90mROFwttJtU3ByBlsBRRon/W1GQt6z6zl2ldUllXuClpZC7Omq6FJZh6
Q+IYVChuwboWF2UzDn9c6wF5h0YYtT2k1cxl6oQTmKG2mYVY9agHtqsS0Jc045r4BSq4StgxDZaj
lbWBQO1ke5ozQZf88vlaOJ1ZBH/JmFCHpC2nLCEwk4mxET2NiKax3X4Nldza1kkzvuiTLi7BNYYr
450pa5KdkRJ/9Ibpai8uObMTGXJrlDXLSLF+2JMd/eLSUx7KiLyvDBLtRp8dLxG96Nwm0qMDZo+9
q8UWPo84mKlAVMb4XkN67IAvju1g622sqDN+ZOXHOS0KLWSkcz2bHsuyfWjj6CCB2QaDVOVKfh9Z
/RRs08o2fhqiyNRNR8P9Xlbi+pugnWhjjN6C2TFFrt0Aa+wrYDpi9oYD9QnOJ59JVJTqy+9+UvkP
WRKU36oW8pYjVKTCA4huwcp+OVFJ0RBxpipFoZSLci6kHB98Y1TZqh9QWqvjHERnBjGCyyQAYeP2
jTGzI3uljTYWYPTHuu39FyB/Ctaftdbd2GOVDyuBxbxhFjOq8kT2HFPQI13W4LDhraNhVIEV0h69
aKAowVxqtCvq5mvQjBPNOt6dvgoFCRrA80WsHr+7KkLk2yvU3+opMnbonzeX2WQkT7oZh08K8hXt
hugLpyQlbRHMV+q7ROj+Va0YxYWJ3/SBTm92G9sNcvp4RBwkCSMGhTQhXglp5mBqMSkzlg4FR24H
jrdFANsEALMa1PWwK+3lNzHUDeQ7ubnKIxR7zFoKYKJ2xQFhcm1lhZ/bhcSYhJOWAGdIYHs8R63s
iWoSeYo2XVsou0C3Q7InwBtIP1u5eRcA6gdFHU0NsCOztH90Udd/seUOhekOZKEF+yurryVseQOX
XmwJjQoPHxQV/EoRK6t5fpjlPNHS4f5EI4+ba3Eam3U3YTERJo7AOPCadNt3DaVaq0af+xrU6DgE
dV2ZsSDHU4JXCiWcDhaP5efdEzYRcFVpAf0agsG4b+oSE4vB0hoKOpK6ov5xJuzmTqNdR28TUWCu
nuOxTb0Xg9ZzE0w1PvPE2c1VBE3PqQMJxjfIEBRP7dzDWY7FfZfYYBk2kSfKL1pu8fdJ3R/1OqjW
qpfnnktHCZlwz5wL0Evska/aFX21PHHI6iPNTeHMPOUTlQAztgUYLDX6oVU4Eaj42aCFkCnPLbbZ
w1ZPLRMjwbSAvebXa4jyM4eJrrBtKOVzi7CDjmcLjSO1iAPILVPUTk8ppYItBS39EFt0yD6/Hs8M
RXKJbt4MRLMR6jgeyhgVAQrXq53cRrehKtrUxf8kvsl7Yy3m+FAxPF7moGutj9Tmow+9OLcCr+Xj
B1rjDEWiYTHB9tzaNAGjQ6D4xS30aRzv4qCA7STlDd2HyvBgXNa2eI2jikpCnk7Bcwn+AyM3uQ3u
hZXjegpgsspczZQ6yHLRVF6aZjS+TqpAUdcmytEdE18J89bqGmHsGvoj34AjKfhK1/VrAp/xRZGU
n3jcyC8w1ORvlVFf0pxLdlNXxt0WaGL00pah9To1JdvDa5LS3+eRWcs7D0uoh9quZXwachkEZVOy
/in3RfbkRsosjS8lEsGwVHQmLRUpDToswmzvXemhE+7jxB44nOgT4ftNM5AcLktt9DRkRIApNWfx
5CAT3VCWBL30EnqVWkIG8ocfnge+ZUPQOA7kqd30qo/o9kNWhdfEj4cS93Jj0J6ErDf8TlTOk70G
kGGEiGkkz8I3sNv4fCnNS2XxeQHbqfIskQhSZCkuDj0cTpNG2Y7p9A51q2iuVtn9roh19QKpDx8G
4FCvXDFnDnpbBXEFaAjyjoy+0PECjvuhneqKgMrG9mWng3q91qGV30+RbFBBxFjMreE9gj2Wuoue
zosbKkm7x3BcfahkG7fR0tMOPsQmMju5tK8zqgcrPZ8zx8wHoMlEKBcLKGWpjYdXXSq1FHwdE+76
1pSx7aVoFm0zBEi/hb7Z3QJkskBZUxIXBKZ3uTRK10lnDPspxco5VnJq2J9/LnG69RG219CiR5aJ
AsHye7UQObQQuh6846a6UYJhtheBtITvdyon77CfB9xx8XoKd1HdFxl19jxUt5aSKb5jtTFuPKjo
DPgp62kIWhZDYDzMijx6DsJZvliSsU8lHqrqG6F0qJJ4RSVJrqIjSAFjmEyURpzAW0Yr29Cenazw
O4bJOYaOFdriVzj1MCOnOI7uqtHwftZN1rY73zbGOxRjy0s6ZcVbya5pHj6fmTMLmY4PEC4yFggi
yz4h6G0fWZSydrQJu5kyF80vMlU8olMf4z0aQHRagmhl95yuETGLGdJ8p7MIoG/2Nfh7Kh9Q1IVl
qs9B8yM0bwfv044PglLmypF/Jjs+ghstFe/yKOta8rLCcb8dHt8fD4f9Zutc9Bv3od+sgIHObM+j
sZYX/+gD8Zfnsa52zzsG2u/3v5+uHlaG+binj8+eeRiNOBOJMQBbi8nLe9mvgabjybytvwzXmK3d
Y7NzlewGB5Ucp3YxfnPzA/olvounzc5++3zJnMlHjgvCixAuB4rYhwoF4XTz43FzeHO2DyurUjnd
r8dDLKKCqjDbyp+HoJm3Sdx3WMPb926TbZ7iXeiiGLWyTj4OgONJPR5wGRtYPoKXlLmc0em3k9u4
hZPciAMCxa5ws115Y98qe+kxvhgugp3kjDt7n++SrbLNd/oWNadNdjNe4Czryivn6clMmBRwQQzN
XWf+c4m19OoQ2DXSNk6VSOnBM6P6Evpn6qCSsJbXnSZbDEDnd243Uy0hRDrelsSgtMi4iR0rQ5Zs
6w1S+YsmlPIcekH0TdJasi3dR5YdUbb+Ke6xBNrQetBvAnVSflWq8tuoWnxyRjE966U5vgdG3TzQ
7ZleV5bgSRZBt4MkgmLgnBGDXTx+UmxkdT0ssfLxa90C2TBmiJW1/djrO00px/BGiezcdKlIlLYT
ZSFwF08detrU5Dg0GZBUxHE1RbwduwK/7+/wIShXvtwHdPJoTZlURKgFycoMESTmPH7IrGkKvp6A
S09V7vtAbfc3LqQQd+xU9V5NfUIS1xyM8SfWXdFLN8loaNVqTTqAsJWl4QgLG9RJzKSEK6P0qX+Q
uwKIN0blXXlAD5I8156rGZrddHcg8VHAoutg1mCMCjhFKBfFnYu+FsYKKu1pXIEkoJ17W+STtnak
z2tj8bLYTQnEDiw+B2in45fVzCYz+3hA9aFLtUMXKcG1XGraLi0RHKvA8Lr4EnXbVkFJLmgp+ttQ
tHFiBjGwsjbOPglgPi6zeU8vj/yGYFMkGddx0KZvFs3tjarX+0CVLv3QV/ZqN+xAYh3MMevdckrp
kyb2Skr+EeSczAYpIC44oIlBVBzPhselntfm/Axq3d+CRSEqC7pIfjNQcsOS008VBwwQ0nqmTAfR
R3qolxXsSYCu3M8YIRc3zenQZ555UfuBfGNrNJY9lBavq15vdyGmtIg1DcM+KSmijh51cFqkMhIR
cTJ7ZFY7oFr+Ni0rBBvqptxZGSobudygGJ5b6pVVVc3L5xN/elLxonRLIETMAMIPOey/1eejCFpw
beskALXtPaO5Sj6Rt+YuGeXy8c+HohbEQlOFoKK7OK1RSIqrJoQ90mo0bBXcgHdFg8YABLf84vOh
znxKChWUKeeCP28mFldRg6e7X4J+dLJG99y4HTNXTup8j/60ulV1v3d1hEjExug9ALJkTa6HvAHW
OGzMXpmF6CRsV+gymzDyRKSTX0v+5UDOgPNmXr6qAiog+hIaezxInpJh8B89Eo9tEwNRqOPCRzRV
i65Uvct3Q5y2tOHbTD4IYywPGYYe1+WYF2tQoLlIcbyAAcfN8qkfyuUn5SxlRGOTknrqxCbO63KQ
JZmLtpd0bxZJ9WLn4IQcELWdtE94FYjtFJ7DC2pKBHF9UtAfRka+JY6uJLXZxZNuPwSACgoX53X5
olAsmIhlbwbpJgdo+qI2hfj5+Yebv8vyDfCjoeA/b0IqY8dbUNgUxYLZrLrEPvJWab3hrozq8c0c
bQqJU7h27pxZ/oo+yyvDQQX0toykIddhE9l5qSOrnYdv7WB6jtYbaADpaVSvxCsn2vKIslLJmbu7
ZIPwa9Xjt9NCDWRCLGHFHTfezmrq9spvQ+mlRZTqClopNOMY5uMGy0fTHWd9pF4OEE1plQpKY2Yp
+89n+/RCnrvdXMisGgrVyzJOarW9ascwncNZvqwEtLGXAlWsjHLutdn1Bj18A6gA/aPj18ZSIo7T
Dup+PlbWNRLx/pdRLRMH1ldwQLNBd7041W5zNO/uRy2lf4yF3rU+SB36jUO1EgnPS2ixxHgOgASw
xEEVLJXu2ynsezT2IKcgi7vp257O0lCou7oq24uyFvZv2bcJUv54qo9GXURpEEZiD7Ec9p8NYggI
tez2wVCuTbU493IELuhDI4iOIcnxVDdJDGqYLM1pa/FSpYP/NdLLYAusTXM8O4w4dkPzNYSO+VQ3
I36qWp7tEgI21tiofLECT1lBbp9ZYxxJcBJI4+dVtiisSlVXKpkIaC8roJN8Q9IvdPTgVw780zQO
xDbCDDbxJbUW6OTHL25igawGnQ02gYLKV/w568dAVfoXZKX9X4M3qm9qoTZ4aWOSvVfTCcEJBIa4
HwjRgk0t4uQxKsGWb5J+VF4rrTFNQuIwXCOTnpmOj8sPqsbcd1zicoKWcygz+UA+fWdU1+zkyohL
/fD5ajtzrNHmQWgZWW+V/5j3wN9udRhAI6UTYAqjhSjX1IXjdkoiMPv4eK5EbudeiPCRPEeDWAjd
73goK7ex87U5Q0bTD68zHCi5+uCvP33+RqfJJeWOD1QOzSWixCUsX/fDIrM15KEGjDmeAAXOdsIq
ItLPQEn6bhd1dW45YRf0gDbbckCAMDeLbYJvveRKbVGGyFyms0QYhljFpoSak7pegQfMn+90AVgT
oiCgcUom87f529xj/YD4H06oTj6BbaafZ18hcrTmbnXmC9MSoFEC4wMi2JIfkAe5ajUhhf9I8TOE
BOV6KyQtLYFVT2tb+Nzco4ZBbRDLAypAy25spaMdFSQp2XXRkw3MKUtaKdldltIbSXIFgclJTK6V
5eaNKrAsxGNZcjxfs++m0pfcVu6Ifiu7eRhA7q2E7eeeDqYhZzlQHEGHYHGrKsVoB9D0MiRlK6/d
TACF39XJN34QqivWzUhcZhwi+Ji3RSS0fNskWfdoCMtDPYCt4aEFJuNrbJkDOs8C+Zpsg6qLsobs
OrNREFEBhU7LHb7PMrvA1p5SOugih5pedWhVCMaTWEW6nLkAiPDAnM/HLSD+xerTctrh2dBWTiZX
yJSm7IbB9mpXxY2PxlkYuiaqcLdRXge3OZLL6JTbU/CG4vLrpEjCBVNYrJ3Np7kdeBoMTyHmsnZI
ro93BGq7FWhkkBVdbvYPhdYgBiCX8W+0wKed1o/tBZC7rRSl7w3p9FYb7GLfU1Derhwhc5xxfPNT
ftMIQ4CykPYu7wj0ZbMSGWQ8LsKsfMzbKN+XXhTt7U4tDw21zx9akcibzoqCl6gbRzgM/a/YUh/U
HqknqORomSv47wlEc3e5BTtxICHbNtqgbtsp9ldO1tNABYgGkilwdYEEavpiXSOZbOtFxleUJHDM
mHFbN+jy2leJGLAegiy5l5LeWmmEnq5SAFJsjI85opq0CCD63p+FtNuS8ofc3Iy5rt0CddTWIuHT
OJ/mtwoNeeaXqATfx0ui8cPOirsasTDPTn4UDSXlHBDpV6votVtkQlFwQj7Q/m4YAcrE1FRUxcl0
VNMQJ/GSFyNogh81kgW3JZpkQK3rAcVNHIjM18/XzJnnJA0hnQKTSdt7+Q3ypK2lRi5KohfFu0gg
9+2kIBVf+qwW36AbrFnanIljcMKAUkxgjlUR6IDjibGUNAkJlUmSizSJN1oHSJ4bBcO+RNGmr5Za
+aDYDDX9UWjReI/FiTntTL0T+ZZ+RbytS8Fv5IQ50bYKguKy8qL43VJ0goHPp+b0BpovN9CWcE9l
7v5FVD/3JfEppTujwDuhE+EHt35D4aKN6WP9+VD469HpgKRGtraYlE4P2ygUFGY6dG22KG4iTmVF
3WY0hrV285kzgnMTohdAAD6AsQhn1NoYBy2nW9e0WgJ4elIfqRtYPyah+peSLY8IRyOcTigVJdLX
gk+4ckqdmVYgnkRtczhl8BDHC8C3wwSdTBnlCaUqt37d2W6mZfHG1jp/JUo8VV8yEf1lIORNCBWB
9x6PZWUR0DZtHsuLM8spQM+/ZxV+yRuU+ptmEw9CSh2E0id7R2as91uTY2i6KBIDFwZJQjl1Q5yJ
natR2hKSyPSTHSO1At9BTLFSDz7GgSi0+225tX219FzJ7r1vhYHq+qaDBmFjqkGGsLIyzxycgCWA
kICzh969pHyFUorzpO9BoEvG4U0b5fxgpT0iq6h7P4CtgpmgDPHT52v0zMGJFw8YeKJUustLaS7L
p2iXTMwlgCVvWwAy34iol1eyqTPBzoewwowdhSSIfNvxJxuUto9rxWYYZOU3VYrJxUYOEDuV0DmY
NiE4hQN5pn6wtaK8LGSdNqQdhVssBDSAfIiegHWVN01XmXuji/1y7WQ/Xb+aPGMZFdYWFZXlBjKD
uYaaQL4q5dTqEPc2bFDIhQ5GT1XARkdBDzkjSDNDxhdFmLvRN3sFrdYSbrSheqa/yerE/IYRBAIV
XQBcLpDjl88/1umxroH3pF1LJwJLuGVP3ko0ermFDEMMA49vRhJAckECxh0N9Io3TWIE+88HPG2e
kpjyf+ReOMhog8xP9LesIIaZ1TUSRqFpXootikkGevZR59SjiN84QLHtLLzK2iqRVl7qydDvqhqH
w24Q/mMr18YV8Iw/R4LS70dxQacmY9CsWu5/MVlB5LeqtKlohqB3V1vmz7gIojePHf8+by9rCzcu
zHahlqc6CCi5fKI4leY7z7Nw3eAqA+8R1or3KgB0o4yCXUl02XQS9/XnM3h6MNNG40QkhKaQwuc7
nsC+rOtermQJ9GmHMU1XJ72jdL30DF1VRcBBxndA9hEvdLwAWt1GUSpz9/kjnC5tXRjgnigqg0il
Qnn8CAXCzYTXSJbWfvHdlGzlym7Fz34om5Vu8elZwkDArLlUQU+C4j4eSAooRLCYGKjqPUdR4ghU
AR2Iz1/n3ChzOqIBPwRJsBQNkBoJrVyTPEfEHiFD2SC1G+Iv8KejcCaywqCBzkfxkgqrj70so5IY
O2adK7sZirtDL9VfSQJP34XagEEbimmZ+wuLGStJh2djAjxW4yy7ovhXuhY+GdvP3+XM6UtPkJB1
jg6IzK35Mf62ixu7nYRSelCj+9i+CYuhf/cpKsM+Q2Kmb0f9FXHIaAM9GtvfFn3TRGk7F31e4ums
mtDPjryrxKfMhNqpuXKdny5PkgQFTgFJAwngEp/Bgax4XpLAA9bKX16cqMi21eIxsuLm28o8nGZ0
c4WD25V2nc6uXGxGgcIfh0UsbRAqbXZKNSnxJlLU+rLVp2rbRHQUabTowjHkQXU9I6if27ryX1D5
Vv9YDATRC/I6SlC8O5f+4ptEGVWBnnYPFxsgH02ehoOh+vFKCHpKZOF9ick5Jlk9oDgWr+xL7ejF
JbKsmVrFX2zu+01o0V9BnBvEliZHFB4wVIibrv0lSBxdpHS6H5/P++kXplpPzsT/EAhAlu94+cEo
h4Yawg3rkGzbBSMpIDWLFgeHcm1Wz1xYs9QPVr+E2xi1LqlwmOFxzqZN4ljA41tXzxMqaFOYNMoV
7jnwZPpA138n+WSGG+pU2o1Szvgx3SyzaaPh8KqC8usiXBcBaJkrl8EpmoX62nxwAf/FHF0sRRmC
vvEDTySkQroWNg5uW/keNnPwPCm69BMZTvS1khYTjCFqunstizCz0jHT3cy9iD/W6piLfewFdSYr
APNZfBbcSJJAauLUqYc2Ab+ppQcDnfY/vX1mtC38L8qK5IdgCo8/vsKbyOSjGYwlWfpRJGF+RR98
2lmBLv/pacpQkFIsxKY1xlt+e7QttYJuU+bYvQjcLhL+noz8jyvHyL6i24XcJdhmlF3U4xfKPCkc
xh6Vfz9MiouBCN0xK8t0P98zJ3EDBXVKTxSg2LgAqRf7NkzMaUDHNncSKxu+lHEovqDl7r+YopYP
4PyNjW/I1cWAbj/Mnyn/869GEXh2lmTryjzE8UuGXmfnmUEWRYQ1l07tjHXa4hqUI2P7+ZuepD18
L2sGz899/HnnHg8FkDINpBpxYFXNMaBKN5mq4Ft2CbUAxf1VmeR5VR9V02YtHj6g/IHQROXqeLga
+R+76MiEU0j9Gy7/zDXwdT2URm/RwZwMV42jbo8IoHCEhX8TbFlyIgswg2LjMDhrQcxC7t3j59Og
fIQUp09GlwAIAA2n5e1k9Vw6VomDDeUBPE76FqFfRy4rWQNQofa2o8cDfidDKvw7HsDInRFuxfek
og5H215ov0IfRO4+ACfwfWrEeEVPut2XaNyoDnpOKqSVNOPK8wt9RBeCVvoE+seeGi6HJAWH7yvt
I4AKo4HAVcr6E/YnLVAB5CdSh/IrXnGBMlbPgYdmr6P5vQbKoOlR1zWrfkwvCT4BSWccwA6kfcqO
si9htdz0mBxts0aLQzdgrm9ryfYiZGK6+qpFZize5A1iNZtgQppjH5TRhHUDiG4I9Z1R3dKXsqJN
jXNBD8a6FYHjlar0PTLD/soOQLeilRAKFqnvY4jd9qb0LTea7NU3PRX7xmr82pq1+OVHufStkEMd
nIDQg3zTqrEJFVZppVsMcCUEMbS+QKGY6Ki87maFKLfoGpQRia2QAI7lCf0r0DORdJjkINwPGspV
+9Q3gglDngLtPCsv0IPA7lB2pVq1v6XQMXCkSIT6tagz5CSNrBmvoa6m0Ua0utfcZT5USUdVfA2i
wKgUAAA7r1dftCJKebkQhwJfNtDCULUSo5GI3ifCD1zYd0VZqfVmIGZ5BjevQlUe5OpLlfVp5rZ2
g7kO2PfKZGqrqXS9au5s6MqI5ldtm+jW9GPRvky4cT6nshVYTlSUDS1VVonvWqDHkE1Vp2G6nAoi
bBROs5S2Q8vFhqsGNXy3Q7+227DKDB0n1oR2HZ5XeLINWYGWH3myOrg8eJ65MezzX9FUD+xuqp7q
xh/wYRJKbiMqZut4YgHMal9aO51I8P2OKJMCcwzaf+jzX2Rq7fBky235EqPdBlwQcJWEvZ6Gd3IV
y4rTKDWUhpAAKgBnJbr7DKtf+A7pgJgFqtn+3BEN8CDCWhGtEfZTsPG93vyC+EuUOyKwrdtiqrpr
wWwqTmtSPMORRuuH7cS3wu62nHo+TzLbarAYzXHTRrG1HdHUHzZtXXIWf34UnDuidFJFCDRQY0n3
j48oUEATbWMNjV65sO7yLBme6lq2V0Y5DZU4CS1OeSLEWYhyGRpSQ1BTOYigcvXJNuqnnafZ2PrK
z7qv78xMfwGCcx1ZE/JXUBVHPEA3pS/fVWm3Uh06iQ8R8sI0AJIfDUGSx8WRrKiF1fQqLDlPjN4P
+Kq1m+VTfVUa3riSCp1OLdJ41HksBLG4dOxFAb/Xyj4h7JuV6AtzX4jE+13U5poU/ZlRlDmjIeSF
e0wz+/gDavaomzXONI5iNPGu13ztOQxrfyXdPjNtxCAElDQ9gIwtW8votWKWUCA4XHldjIlKNe3w
nJsFxc2VxOnM+4BsoksJ3A690qUoZCXojJtYSzu6xf0Yh+a48wpArZ8v+1PADV+Efih4iPmCpuB0
PG0tTLQ6CnEiR0y8wsAqg8vgTHI8WdvWy7wCDYOhLZGpQcR6I0Vj/1oKo8+dQe8jbFWKsj20ok26
lY1y5u0JkGkEGiQUiDcuMBp1UCZa1fUIrlSZsYX0am1jBRmkz9/+zCjoJACzAv1Ca2L58t40RFUU
07KxfexdKD4QYNqYE30+ymkpYCYoA5zi0kQGlqLD8RxXJnZjiWEWxKxef6/GeDJtOsHxzf4TDj20
YDvSXn3A8VXAdCrKHR1Z/ZZCoP1QY6icU12f3qF7Rhl3ZxJ9+fz5TsNeZpkslYKIrdPJUI8fT4ss
Y2oT6g5KCQnXCWd9dLYqZ30Yag/ToI9fQPwh32VC/01prx0+H//MnqKkaM0SNASkAHKOx4/Vssas
lTIw4EJxkWe4FOO2NjhygurGHw9FY52SOxUzEqQldFhvY6PrI6Vw4CLi3Im4x5Y6MkzNylwrmZ1W
AWY1Cgq59BZmANmSMIyxceLhq042EY31IcBS6CWa7PFLG+rBhYoNzn3bKvGD7/khzWHVeAWHFUUr
a+9Dz/g4wOUpBDhl4A42dO7Fxw1oO8leCBbGQNktvBy9Sf4axG3zI7FG3hkCk9ls+rLPrCs02cRL
WsVVeiXTCkTDD3j9yyjp6pNVG8k9InVq5eC0WyKGwmErNt2kU5cWTWDeVn2q6dtp6uVfcdMPAgNa
n/o8rhHpb8vrK9XN/TyQNlQNjZX1e7p+ELOj1UEAj2Q11+rx+mkiYygUb0R0BQUzl+xCc7IyUr/C
G7ZWhjrNm+Z6rgZjElYWWMjFsaTLhYDShpjzKESoXlayOlmbIsq1W0vQErug/lAA6O71ck34/szI
c+EdJhdFQpq9i5GNqhwhsOA2Nah985JF+FloylDvhFmKb2oQDzvNK/+49wH6hMamAR2JUvYJIA+L
i5rVg0yvNdU0j9CN0V/RVdNvai+cCGHiNZL9RyH5aLnOPBjOez4jnQ972b6NSStkdPYKJ46V8ilF
stVwFDjMYlf6VisOoy/8CuM+IYHZs6HDWnGRPJl21nKaNklwH/YeCUVeSGirJeQ2z2aTai58CLV0
hgp944PSluXPvM6qx4BbTXZTPQjfsPCyUaPFzuq+htaPJ2lmyR3+aFJL2iBFybbw8zi+HrzYkDZ4
g5ZQANuiqjalJaWKCwxYkVwyHe23ZI51dhFhDo6TelmjbFxWiEiGUzx+raTKDNxiirz2YvAJTzYZ
p1T7p6cccupsdVqLYGjILOYN87fSc6Uj0YOeEWZ1U11fUxpr4Rjgpq1BL3A/P1Dnq+v4ewEenWM6
+DrsvmX/1IdQaMlh11LCNpObWIUYOiulVbjY+s3FjJmC92Cqt14eo8v4+dgntzdlEnSM0YqF8E1v
YnFvwGqUwIZMCATRF7lEWrl0+AHx79vpfx2JnNb//V/8+meOa1XoB83il/99E/7EIjb/3fzX/GP/
768d/9B/3xXv2VNTvb83N9+L5d88+kH+/f+M735vvh/9gpwcJa6H9r0aH9/rNmk+BvHf8/lv/v/+
4T/eP/6V57F4/9df+F5kzfyv+WGe/fWfPzr8+tdfFH7+NuHzv/+fP7z9nvJzd8n3esqrevrf/+Of
/Nj797rhX7D+SV+ZCJW6Oap/AP/++kf/Pv+J8U/gCGQ51J7JMOaE6q9/ZKTewb/+0sx/QmwEeqvO
YALoM3y3OseE5l9/Cf2fGngrsF9U4GaMvfbX/339+3+vun9/GabjP7/+R9am93mYNfW//locmZRA
554ycGKej67Shxjq37ZBrkNNalhDmyBs+qvIlL8bdq84SaOKiwnCPAVhJVhJq2jtLIed1efIJAFh
IYHBllhEe4AC40pTGpkmbVNPX4reirJDKlkFdDW49K1LDSYyrnNvLADXRbOAB8ZOir6JNS0rr6JM
0qtL4YHC24mussQWGytlcDooDdNB4yrdwv1Sfym+qmDEHvtI0BG52/kuSsxRfrOSXBYXhV2VxaUM
gB7DGYGT59Ysu8GN49gTV0Wc4occQTV79f12/CVRtoU5jdSmi06vjW20WXdfuzgKOhKpkNRctWet
s4guwpMRRbHndn0xGZcUKqHz6zUKSIdksrWvutRO/l6yDHrxnKU9qjWgG0yxRfeAd8iiUFE3JUEY
Ouc6GEJcQ0esMnAPJvZ1lQklyaugowKFy6WZVPgJVpXWHxovHdLH2g6pLuV+Z+9TpW0fokBR7lTf
t0hbKPC9pal8J5VDULvS5Pc3RVhnu6AyOlx4RW9+TfEA0maNOS2/pxSBACjomUF6qoUYBbB3sphr
GUAodT00A6M9JK34rUeC5nWQJW9LL8fQHL1IizersKo7ObP6H/DcwprWdmx5LlciL5r3IYgLxRyB
Xcl5nfZbrdR56URAvZz5eYrlNFKqKhdyLPH7FbUQt5XSQt+EyHSam2n0ex8yo3jqvNjUdyJLROGA
3Wi2PnjI7dT2iQC7G9tlex+OY9c9AWFnTM9IyzdZzwPHIFZAGLUWGnVHXGMuZ5u227iuJe3SytPw
2dRyBSK8X/cZXq9e9FNOm5JKbFjqIbKcKCzsB4FKHWa/E5gfKsToa+97qU2piJS+WngPVSR1/S8L
bpMi0L8to7mV4wNquRxl/Oh3DaVOTDbKMKrvUzkv3mjw8J+xpPHtO63U6l0TolyK8rCJU+IdQ4+Q
ilDwzOKtZNpedQ94RcT3pcCAbE94NxTADoYsiPZNI1hfik4jH5RwJflkqWOetb3bQ+Lo7+WyzaIv
aYHt1LXOsmcVGvH8t2kz1a3AKvTfv2lNSthdDLYaxS4aOvzLZIRgXt0qtoxaAGFGm3/aKD2+fpMb
2pnfHvTYM9Hc8CXUc0cfkfddYRqB9AomhVmbAtILR4RT8daFnSG2Utmn1WbsW946EzV/6COC+5AV
Gd5mLajG+m38P8ydV3Pcxrbvv9DBvsjhFYPJDBqJQdQLilQAGhndjfjp72+kvW9Z9D12+eXUcblc
LpIzg0HoXmv9kze7DcCnaBOelNZLpjDQ83ZYsqjZNKPL641BanPfBrNVPo6V5FExuxkLf0xPq+Ip
0LksP6BE6uoHLdpabWUtWDc0HA1nixkgTF5sUtWDcHtDHPulKJakX0BJv6K/LYLEkkzv9pDg/W84
iogfFRyPj9rG1vIlb8I1LobWwo7Csk5UZXJnEPD85BQY0e0mT7kPWS+Cu3awCH9cqgOptXFvku5s
2vaVZl0k9sjkuyDtRBDvVdlMt5sspU6w/GG3Zh4YS4m+PeNa6WaMnR6FGcho8CHK2upDD4K1GepQ
oERexXx2SitFSou95La0DRFcfLt5QCzzAyrVpGOC6L29CfJ4BFJvMFJmIBsvwrljGAlA2Ufu9Kmx
WAkrYbff7DolxG02/UvV1odyFnIXZN7zWGAe3zRkJA+r9dSF7feaC30b9OARuWsdjHlS+6Xv0mPQ
DG+Nru/JAQq3tsYazEyNT0YRYQOMPDSJrlcmWvpYG2F/kgtx7Mb8SHzevtNmvlO5yPGHmILbUTE9
HsZxP0iGposAjSFTPsam+i5oEDN8xomoY/KZibsIyjHZzls6qRVLBZv8jBbCR1mI7jPNGRH35VPj
Lucr9WGD5vQ0rOHeN/P+pH2JDU3pHokd32GTfLMyq4hdl83AGdZz1ipynam2925acYc4+uzoigVs
KD6ye02JxFo+JtjiZHcsocUa7limvOc1WB6cyg/jgWSlH4EaDh6JHrFo15s0Hb90q4G4vcGsqu+x
nKFoJYi1nMJNRIZdnA3OHmPneI3CxGkHDA2dbwzDjoZVHZB1MwlW9fKSIgcFg8CauskhicSj2ew6
y7ixi+yBqIcde/0ay2gBWZ+lXvDtrHsoWqLIyw0C6mFnjk546U0CZsG3+ls3808EwEZ3Q+pdzG6c
NjmYIlTG4Xkcg4tZ0KkCBd1o/M/GsFFxVGZ3tkhZqmcSKDO32Gewl7ZOaS9HeujPLJ0TaGtJCE3T
zxdPsSlhSC6ORhe9FaOaJ+zBBVoeWLom0b2shTHP0XSJwtmKLdaZrTdVF+gRBqm32uxjqZXGVCRc
mtdJryxDRhfURtLNI1b+q4cWtejHftv51bQfrcY7TA2pGouZTgAyhIpwkuUkROz62ecIZ1OeglUN
sWENoktye8DuOp27h0YH1mvU19mXyOg6f+MHMiq3yENvWCWWe6nAR9rKCz8HYWOdXPSWr3mqpLWr
82VNhroo9XbpOFuzzJIs8MpD5jO4iqFkd8V26O3wQWHCVRCpOeVdnJIsvVVT1G5T9oZbLKYr1sFs
zRLkxOplzrV1ACwIIH7a/bZtK3HBvMphSyjHcefjuH0/WNErXMVqSxAkJkO9aKtyb1lZ6795+MBZ
N5HmZWTRZxlWBRQGZhzgCbnv/HGIJz34m2w18vveyuYfESONJIKbjcv7YohnL+xWDH3Twt/0soWm
P1hQeOMS9EtsMfP2x0QRJE0spVktXHDKt2ezqPRdDQxIE2TnZsjwrjQvWY0Fa2LgfNjFhMMaSVYo
4w7PJ4Jy8Y4J9sPYMOwbZX5fG5bak3kQvEXmWB5WczJPUA8I6AwyZyuV1ij9rw5aYJQLW2Axd3El
qp5l1u+pJiLvEnSeAmODcpT4yij7W8uOcBYgtLuP21J1O0+W/ae+X9aDzU+xaU9b62jisZ10FhJk
UKJs/ApQvOwdVVif+85y0EytVbWSSzDnZLJXQ37I2sL9rAbQaWTK2t5lo0HOfd0L8ymYon0fgdaI
uteH1JX10azNGaAJnBnSPa06ECnUD6Rzp8yu209ksjwLNp5EKawOYtzqDuXQNXcCCQCuof4eLyoy
zDO7tBPpYFIhVXpl72Ha2xNqtVmJGsYW0HIuonLFwWWtPOgeAy7htNUupUhn5RNeDIVYnfG8k/tm
cCIKm2o8aol02RGlf8F9eL0McpjYlHr/rCGqzOZcHbvqut724YhMqBpku8XRuY3iqM2s26IciENU
w3qX24Lclytr1txmaV1/7fHwr7eFGptjGI3N3TpHu6GV6R6ryYacmBXsippPl8FHDU6Lx79fpHvL
WHUStoXxtlQq/2xKhqFA8R1BnvTe6SEYLSLc8VjA2p2UhlX67VkFtbmZuyn/zvaJiVio9bQPplme
lpwGIkTXunGmyQWI86YLS88gYvYbb5+b3UKNm8vhsFpjtR+NdYDQrQR+0Q6mMqUS84lEeWNX2Kt+
1I5jjJuyMJZDoczirLNC72p7cl4impr2u9umvrmxtR8N59Ff9X2JZ8VTR8/u7rra9zHkJ1oBAj5p
uJ/CsQ9vHRlYlC7V+JHuEWBwNYJpb6YjDVk4Z22sqoFlenHXluRWU80POCeMIw80aSI+5mc96rzF
/pIFlrdR0id+x1wihymAZMaBJxX5K+NkRvuuYWQU+3MYJmNf42GK1PGtm+yu2EVlPuYb6dvzvT/h
Hsr0IBTy4GuvmmK8o9rgrFbvUuk19+K5jFq5l9CgT7nl1A8w3VwCy2sobKUzn5q6Aipvw2JbBcVX
IF0iaFdtYd3VRoYBrpL3FxwCplPhNWkcSafa2kI3Md57WIJX2WTtVlelhP6OLOqt0VstOPJSLETU
jRlBwVQ22X3O5Ufj3fkhDARa8thj6Bc7bl+LvT3gwp9yZx6I83tVY7t8FNCcQMGmAsU0ZZfeuLqr
bgmpNo6YWGU3Qz7km2EUTxDuxJlV3TqH9erdjUJaUMV9dx+Fvb0bQcxvkUja997UBFuy3Q32/Ew8
ehMB20GPBUK72GQz0E4nCsnc13BYu2fG4epmltV4MVKz3JO/+lg4VX80YTDfeF7dPBKNo3ZrN5Pm
g9vR3nCb9pDaKFZ2rEFdUjYDqQq16XeoN+zpttQ2W/RCYvGWfHqKeiR68RBMLE79/HEdZ3/vNSYl
hmj7XCZ5laKX92get/nSj4kDCaaLBZv9frb78Wg2wC83Zp4au+tk4xQ2YIYbHhnj0NdTu3Mk2dDM
Rv2ODxUUg2Tbt2LjDK335CucW9KGHhtxiU4GT9ts4qu6dpDwPNKKL1xqK/uQzr6/qxkjE1fRBE8Z
NmI/isjAT1yb5npfm/KeZpGQqJ6j3UbVSEwKOQtjTMhoSaCOMUTntKAsNHzdmucQCQYbTuhytbAx
kkKuH7UsvERDEI/21WSUH/ygHaPYcJmDb0zdsYBBOc2cOHCs/DRUUztvZDCvW5usgg12FuJb364E
Yg9ut1tyganIVBu53jW974wb0qGvNyQt5XkKoHjEHW3kjYEPzHFRJDH3foV7WMsj78L8efMxSP+0
TMt6qpQipMXEITEexeAuW0gbNhwEmgnyAGU4ZtuiNctkRu7xTOxI/+JVmY4b6TofLQcBiAdp4UiI
nTjBbHC4IRVhwcOEmGHjNzNpuiS7RD88lqIH0wy+17Abds2YUe9ixzI6G648MnXFuOB5yUIpYrvA
fkKaOkgczQZHGVDRa2IWSi+qy+6cr3Z5VFKMO0PmfR2XVZhte7xLN4YoxEQ0r253fDLudWRHJrZO
s9iFF5MY3qCe2dzqo5qkczessz5Io2+X2OSesSH/NtWnqMjK28qpxENNFsudu5ALNXZ65eyH54DL
ciKZvdz1zjJb29QvB0WvIykUpFkW3ypVqR0US+F8XQanfCWer+bCLsEbg8T51Hldty+apj2aMhLe
NohkYcWqLMXCXpxNFy2JV4mrPKjn4zBa3qc1mOzx0NnwdfTIRd+0rGM3U2kagrCahsg6FkD/XC5E
pezWSkcm6eWi3Nv4D+OfpUtxKWzan21a2v6XysqqYcN8ps4Te+0U3JKl0NUhsMvV2uEYE7xNxM70
N6VH+M0mxCfbORJV0LxePXxeTaNeH2cTTWQ8t0YEI3iiLuXs5Ya8ndwGsu6IJYR7Lstl2tVFmD/n
fkfxwx5qrgdJxfmD4kxxowY5ZDZDGIJwEjMbEmQxEmPO2nphEmWSy+1N2TkQTvpM4PsD+7fJzkGW
8LdpCMycYIqo97izFvVawkQ8EcBH653+nGV51cj/12bXfGVfGPPjZBjBBY+tq89o7ctHUcJPie3c
KYhzZ7xyWPN+lRtNjjjefmu/zS1zehDaCDCKlwwDSIXNopuhC6tTUVm4BUl+8Kq7limCZ6QWTVI6
GgwW5gnGBBh72DyPaPm8Xb5ajNIMsr8WApjzOdtagcIgINJOlSczTOM86VnVmUnkpE7CrrbEl9mt
2GHk0DJ2IFmBwVNY5/a8saVndax/qHs2feMZb7yaqt8bqTWssupecH9Oz+R6pxO9A1h5uaVt4006
jz0qMbLeHHdI+/CeShdVbV2iHR5DS60btib+jIfS4e6NxpWHyKkLeEY/f178HDJ510GJjcPlMQyz
U0bwyBJHhW9XR5F6Js61JcAhcA5xtwNyqZohw3qolD2XYsMcsGvv66zgZNhWsZrEt6+woc5VNE6Q
87plYsbkBHAmdkFNekzcEheqPmDOzulforl7aVyPc9WBnGLQEwLWbqyitiGBMdNuHx27IZCbftep
HiXxy5KWDNIMftgD2xCQ0MIBwltzylsF06Z/I36JeUudMk7999yGYRUnydYFcx/SYkR1Q/aW8JKm
D9KWMCfSWA/mZJjzxveGYr7Mad+9GJ7DG9hkfhPK9HOQ43QUzGeDnGS1m5TJNfA72Gs735n5m6gl
U3CrvMzy94u39sy3JhlxooZS8pW0cnh/zXVizNp1TXtvXHHUmKmaVZ972dfqBXoOP8m6dG0fTXuo
5gvrZVbsIUC55a3hSm7KnE69vK2RPGJxtITFUN5ZrD31zYg+4ZnKXwFL+nMqHy1lrt1uaoP2uqNl
qd4PWH70Gxl2vBtUPQ5UTqQO3UFY5KjCMBr8IzM/A4+NWi8b9nTV3BWwPmEUcwzzGbVhizbMd5jR
wZnBXX8yumbYkgjFV5wrzKpi2x6mmQpJZnsxeIiCIVffGP5CUoKc3Scxh6hkhrA41B7MwiZY6wc3
HSc//i/Tzhtma64Hcy/1yPgwgcnZ7QrV3bsTSp5j2Crv5Q9gyv8HnbgSyv6InEE3QczsXpm+NuyQ
9wkkxYRfs4lSNc5tp7/H3o5oel3jkhoDtkmxc6yh/rvszz+xAbhxkTsSwYOKBwjGf4dNUE0DxFA9
xX5gdC+M6kZzk3I3fJf0d4k9rN6JmKm+j8PRaPBrGBp4fwtTllhPZX+pJgi8m2g0CQ61myFuZrPe
LU7vfekn6GSJl0/0xv3asdsv2mkaOhcdPrq+MX4KegtaCdyBk24NSyaRX8i/U+S+RyP5eldHA/fK
NsOt5/05XQ27s9g/ritBlp8bK9fHLC/7RDne/EFO7nTrBHCKijbrH/7h1SQOF/cwCD5Xuha40++Q
a8+jNooGo9ixsKksofscGRHn33Ovo4OAw4yjyl9/4p+ohDx7IHi4RFzRNwtq9e8fKRuhhvHqPCVx
+r5biZ0h0M+ITnOxepiWpFF4U5d9cG94Y3dqQgmzW84q25hDqIydoVuklHnu2P8UfeYSIJgMAPiA
Bq8RrL8fVwNJtuzZ0eMKR8YPIUYqH4oc9SnVDDbp/xADvn6Ya+JBgJAW44P3eopoSf22VdYQEz5G
d5UTKTRsojlzf6HAv4HAf8QS33NMgPkA1QKLgSgEJU77719qGVficRysBiJTMVo3GRZVW9nmIN/M
Mtgb/vrivr+R+Tj7SvtzgEMZ+kdXjPEP0GWzWOStuyxi3c+NR8wCoGFZmALtw7Rk0a/Ucp1CsTEw
RV4psv4G1yflg4/44/oEFZbswgCdCvip/+v3fzgEQQDSXAICxRT4/fCcq2o1toXrah+40cjuqTnc
cWtALAAaICLkJV2rFr5z1g9M9AJpMh00M0YmGgTxDo/DNo3TJsCqUtslZBII5qSBpRqbFYK805Ep
m2b92PTZJGgyVns9YAIO/7U18qVl9tsEZNqZrY27XNYRt+ANSLPh/DCa33mjZqMFNLgWoa4DnoTP
OMLxhvIW1YExqy8YwLri3FDJ2negDj7ppJW/LAdZaVN/qKaZixip2WofaS7YUIFpgAL7YmbT1aPJ
G4eNyZlX0CLr3WyK69Y7pfy3HY223JZt6p17lM6XLFr4ae8R9hHLyQmG2GXFs/aT6V13YlTNbO9j
zcEDmIu9hj/FW4VO9pp1c5fuBFkrp1oqJsGuDgbowCVGYw72khvOsaAGSIEUToP20/S5iVKyCLFv
yJ9WAtAvuBlqNlMbqX3sVSkQlM3ovboRsmNDJ6eaIkSHxrweco8s1u9ehQzu0Eb5YHyaCyfVx6Ud
2e7V4EFa4XEqLNgzoah3MD14Hwe72mZrr32zxG5ESbVZZE4VVWIbqnYMasTemAvOZQpysx5SlRH/
o+uZDbqGfAF497Me8foyEqe5dY15JxzNLFU182weMD8z6/McTESWaQEBMR6ipeu34893GITLhyDD
UEXSqgkODiQa7LYB8n6ehIAvHYB5S26aloNdKfKLzVSPufpAlkn3Ar9RA9R0c8qoeYp2AjfVq0Ej
d01hAmwsxtTfpVo39TbtMK7uUiN8Tcv5FpEasILfFMsdxEI6yEoVi3H6VaXNU0EklC5GlwDFsU5c
Rps/rLa0LzDScEjIkOdhXFc3a3Wib2r+btt7xziAJMtScbXZZtmFrfXe1Sjyy7JzLFR0Qglq+gwA
8cJ3ZJ0K8Uww4XXmd9gXcgn+epV6T8CBKU/OB9QfZM6UE++rCXuiQUzDCXC7It4zzgxmywk84fnD
X3/O+1IJLSWMEKyrIAn4JMW8Ww3BnnKMepiEQJYqzo5Fmc/De4V4q0a+jJCA/k5vdl3Of1v8Irgr
bK8YcONDB6Hj9/WXUa476oJwWJfs1aec8JnvhenI/pAXkVfHdhPQK2PhYIbndLXaz5rH8Mdff+k/
7TgRvJqf7mWQZWAFvCP8TTxFSJJAX0lTie5nQts6Asad75hS8FD/9Wf96Qbis65y1auKE8nye+Eb
+b+NK91gjee1Ld88LxUkM+TI4eJobPHtkOH87Re94Z9/7tXm0ccvjFLhvVAfNqyNQ4APHjaF84d2
oTlighdcLNuCV+J4yzdCarmz/vpTeSDfXV7btOFjI2jHr+dqRPf+8ubo7FRqTZQkuro3TaVOi2tK
eNZL1Vy9lEHCRVDOPzzRWt88Q48VVMBQvarcEXprhEv/zW4LzATgi3jnEmSPcFvsiS5BPTqPXUOe
bTQzdYTuOhZPEXjway1sUydtGoZorJi6sQOSwYM5h+imxM7G8bUS4ZU2g/fXCV94r03sKVpeHW+E
mm0URl/csGgC/fR++zbplDTB1bLnI/yIJsRTOGAXWYTMxOc2Cmt0U9hoQXmPfSOonX3ws+3FsTXP
Eh124xVwqYP0qJlVDd8jW7M6KIwaiOqFLBkAczWjcYD0wmKau4UeYlKwBLL/n+07STP8vPk59DEc
yv3bmhY8/OCOC++QVZ1o7mDTpx/LILMAVtdJm/Vp8NOCxLJQdzB4hrqmFbVVzXs2aPLZz6L1Q6ac
FWpH6EIYIfiUQgfc77YfZR3uBBHMeYJ1tnGvgOg/zT8HNHmG3K0CS/1W6OY6+RKRea/wC+OLQJVh
Frywd0dFOO+9ssJZDEMNh2Sp8UdFkhQ+IiWi3I29hKbaqGvaz43yCibJXonTbye7wT1gN7UweTS8
9FnkTYMPST1Eh3nNnM+qE9OTF7Lho+Dyve5kEHR9bmRGBPqSF1iXN1Go9rK43toaRtwBADn0Cd1N
2ZmWwtUukcnTKM+qXCGIdZNHjP11qb6GIksejNQob37NagpXNOqly6frpcLjQR+7TFAm/fp7EJow
O8NADcIboWXo3gSMEj/PXuskaFnm7qAX2LRkGivjxQA3ecDcq2SoQxrz+gVqSknDRCwyk0mjZ5pN
9bn3lsjbTUs06R3hLlfr23UY0lsE22m1k7VW/RYiRl3fikktOBjMmHEkHiQbg2BJj5v5FwVllQuH
3DQ66/ZY/jBJrhZ2NMbSHRG8kmcEcfbPi1tI4aybzpdtdG4X3K//+sn/83NPctdVrwwZEPL2+y6t
gRMXaYzg0cAx/CC1syuNS6tR2r39/KB/RBp9aGv+fc8D/Y0/+t/ySv83skWvVo7/5z90zD+xRW+G
+Xv9RmjDb1TR62t+UUX9f3n0Zz7yDm5AXKuuCS6/qKLev2Ar40TBP6SU4NrFb/5NFfXMf/GoXzm+
2Lyj27j2Qf+mirrRv7AT472u/NOI/TH8J1TRXw36H3b8KxxJfgytO7CCGf6J6r50Xp45A6pjG7wd
Osy8bHWdNUzXKvm177roirXW7P+1dVmiqyyrR75amEWd5FYNjFCu9Vah7yPrOrT3vhWFT5FdvXl0
Z6zT05QwxXPiKNOvovZfuyB9aqX7slJA5z3WRqEnfji2/2DiWh/7eUXSat7BlpGQ/3RzQxB0dAqW
7GNghN9cl4glhWnTcV6pgbs8DxI/nH3U3JVxbqgQ4j5P3/o5ml60RfbaTA3xiUyPZUMTgO1lZga3
2krZG3zczpvM5Kmv7QH6cQvy1Cn4AI3CLiCzzCRva/feTM3okPrTfBNJdJkZmrGECJt94CyPYZN+
YZCkT6VdXq5OC7hMcZSbyBv7feEt5Qkpe0Y6H4k49WB9YUB1sfNi3jOw+IoGuTpFoDExmaZbUtTP
YT7TPGQOiE5bv3licnBij9SGNbUHkY5SmFX+ujNXR2+4OLAgOpDjtc0GIrU8WGJ+CGGG1WWEZsXI
MNenmcHvWenwS4exyGYOpP3WmlRXSHQD7+DatTzniGUBm1umoKhUGxNBW2PUy221aONqg0W2s2OX
pEFBWVqq9ViHxg3gHQAHE9S7CR0xuyqSGQiZU4LF7cfcnUGg1kglXUPSni2AAT3y22Fcg2eJ3I8Z
ctbwSeWTs9iICfol5D/ssyLqH51iqaBTLgvTGiDHoX0wxzTchN68JvA3nrqOfKjSWm49QLHN1M3D
nX0t2uA+hUBUAVVCjv2cALQXKcarLp5ScW6Nz3pqwwQtxCeFN028qPGWuGpoc+BHW5NpM2G2y65r
HBT4HEERVq8pKl6dWmCu+sriq8Wmp51YwaoT+Bhv5pL50HwYQ1Vdu+ug4Q6+s8Zw88jvymtAGOdc
6ZJ8l4xJbBNZb3KERVY1672RNY9r6O/Klhx3ezZ0rLznqjfSnU4x/F+8sN/q0UYG3M1yI+3G3tbO
IB+mzjyETh7EMnW/ZRORjG0zPfvKdZnsmQbgEllPVVgAqsrhRTrZQ5fP6SeP3uwgsgJLrTzfQ0P3
k8W1T7YKD8yz8KhLO//Y9oE9c+TC2olWN8CyroxVNyswYyuKIQm8YFnmxhOKGbzvg/RQQNTcSD2e
MK6dD6N2joC04SFanD0uUMV+5P56NrV80z6Qp9XAcWuvFyHLnWnnG/2yw9/yizlkXyFHPI5EecWz
D7k0rMxmozimGNfVaG8NLegmJCyiG6u7LprzzepyonFQO5dQoo6j3a03c551J9XYa9JgTpMUUBBi
Z85HogfEF9aEHIoF15WQNjOx/PJZhrLCsKu0kkBNnxyveBFi2uq1w6HXHp294cDETvOujEdrqY6s
jfbexSwZbBiNclT3+ZjguxLuQkPfeXLdLrgVIpbHZC5sOueAG6PYEYJdX3MwHM5a6X5cAuU9QGoM
E4SQP0lGYN4rq39iWcu5dvRRFVedmeGLLW4pa2yXiszAUVyY+Z7tZmJVMQQen6/utM4f+6w6ppSg
G6MKJE02TLdoNYN4svVdlC1vSC7LPfMkiBNemn7LMwFnjOBxSKuPUVQMm6yfuP2AKSAIrI9DE7xh
8k9eWckj2mZ+3Ba9g4dZ/1xNRJ01U35oyuiavGG+rRlXuQrIZlNVke6gRCaV1DPTh2FBcGDA5Z0A
5DW2wrGl5+yQiuB7KYnQMauSIbsz3s72/A3q2Yw9UhU7oJFHJxPBNkhxxvifrUl+q1z239urSkS9
L2/+NxYuV0Hgf1+43LbVt3Z8/a1sub7iV9niUIH4VCW4ETOdQz30n6rFvipc+CHZyDSSuEPzkv8I
XEJUMezvQAIeA5JrafL/qhYELsxUkcMz28VF859VLRgCXrXzfyxbPMKjEO5yIIyMA+RQvw8q+qB3
B7yKIHhH8saArYYnslrIZIJEMsaYgPTGnsLjAwPBENZpYG1BqsdNMPkQtVyzLg6tgKyzk4MISTUP
c20fMP9znjWjWxrd8ZsjvSHWuuh3poJxBCeRtUvN3pOJuJUJZneWUMA+Mx6J9hRGBWycBmeM5hoN
bcBLKTOFDgUilqyNH6TRz7eWv3zyVfcttd3R2QmTwoqNQU9TbIFoWOyC/eqecpZqOk97eFzbOrtz
PZyp4UNO5gea8rJJLFwryqQwU5vVp58M/bUdhZk/0EY2+W4yHe8grlr2VsIdGVvrCwhiOMeGU+D+
l2eTUydRny7Bzhoj88DyCquyWQzm+ZmH2b9Yafng2S1wm/onvdTwB217ST92rcrW7Th7KYk8RuAy
Y57F0TIGN439wldbr+yze9DQRxuE/TnMBvdm9hVxr1Nk8cuMzj9zmqji28KhGhzG5agr4KQwAShx
+IglZlhsqU1wD+uAuWYwp/62xIfmXuV19xaWcopr97pPdL570LAF7jNiE8aTxNrj0asRBh6MoK+N
bR6k80NkWN5FuZWuYEB41leTXSnxFy5O7NLpnVLtOlRXpQ2BzYzGIB6GaXj16gC0WhneacRKwUAy
4cHki9xi2zM9+ArFsDyiC4god2XzpUwxDgoZdraxJ691Hs3yGWaNR2EljXsoNv5wnKJ0PDPZ9WRC
R/CYXg9+8P2NRvtNPbuU/VaCXX5cog9ohaECdA2OtqACxRdbqnxTMTevVGnfluO8eHGAT/+Ngqp/
mEdJLHvpT5tldcuNh79N4jJXYvCa+fC3IbnD1/XiXtHvErgW7TRIGNb/7bJT9XCe2/A5g2SVVEs2
XDEGHXvNtDMmMUCcdZOsX279Em2+iFx/2wZFMtGn7yMjJS8ITCPWIR5+wBPSL3YuGQObUMFX6w3/
kqb2xZ+z4IbbK3EkfPaqDIptuYL2tiFyBwPJUeI16wv+t3YiWu6GfF2WfUcDnfTuuFsRrW1QEPm7
MV3rZF09FyqoKWj+ixvGQKeovExV4x0XInxjU68IVpUHx4Ax9ins3WzrO4NxgkBXxqKMPtGWyz0U
WzQJQ2Un9PX64M3VkwXb3NU22y1E80+OPw8bx4BU0WS8sJ6dMtogDjOhQmEDuQTmUTrhrTX4p0Iz
asjyZy+Yh12qsBJsmaeYBF961mPNVXroRRTsqMY/Vkb4w20z98y2yLDKLb4uhB8Qyy42pqXBVtTy
3EXOfVmxtKDK+R667cuCfRkuFB2/ruELwmXbEFr7VtQRJVBum3GP5drZSqv5WA/+dxx9NmPOBVFh
hp/iZKz3cu7cI+GeiahHXDSUZX73oCOiup/8H703fKkj+26erPUpy1w/NpmZfJKhVY9QIgKOA9YT
fCqmgdD+Mijllo7rYZztQ52ZuPdhudNsKEPHXafaOgETultXnv0NT3NaQnyHN7YNl7F6ZDhmwxIa
FGqvcCzxIgqdRFvlTdWO6Y2/TOnIl/S2mVvBU4ay6gz2ZYWgezFWOioxZd/JoGlPVe5NB8MS/r4y
fcOMF5s09C4LACdENb060IfOfdsfqq7KN3bQ4eVht0PLmGaFHdLwBDx5nb9WCTSc8hNMIghpRjNX
DiuRk+2gOsOv6l2L+KuywNKeoCpsh+wX3JfCY8vdvoX34l5qpYDwalgxJ13J7qkzqpSVM2ftRS00
RoTAdgU5xjZdmk3CKd5JQWWZ2wlCxn6CXA5JZ8lxIM+tIxTugcJxRg6QL9eav2qBP7XyXzPs+6CK
Vu4WmoZ3gIWdw8rCFWwN2rRhDSNUFvqLNZibqoYyrNOo3ptjJ7fVOKfshKSMjCUa5K6Puhu4c/CM
aUg+Ql53b1B9p1to93TR45TdgNnIJJPu0G2AppyPIseKFJIPuFOiEap98Zc1uMcRJdqZXl3eZsjB
MKsgYo7n8laV8vO0HMeKI/d8eQCT2eKIKG473//QDn27lSZ/m1bjei4BS+7DiVQwQ6ZSbpx2LpOq
XNNN77t1Eg6+zVS48CFjFuv/Ze9MlhtX0iz9Lr1OT8M8bEmQBElRosZQaAOTIkKYB8fgDuDp+2Pe
surKbMtuq2Wb9e4urkIUSfjwn3O+cxgdiDNyFD+aJBWnDBvHtUpNd28WS3KFmkjDu93s6KvGw8E1
zfbaOwJ1fFfr5oE6JaRqp+4eaDbZl0pEttJUnFXsf1TYAntKd0umbGpsy/kuwRu6p5sWkFhxmzub
I073isYyjNxY6p/zOf3KgwVsiWI+zMC0P7jzwPEWWxypj6UIicpn1jXEjMYEtLsn739lCt+d7MoZ
j9MsnOeikt9DaX4r02zvOqFaloEJPKYpSQwW9z5un4NsSy92+eY9ScEfjbNhfca1y/BiHrO7tGnE
3h8sK8ZGUt8RmzOuXLOLEzfk6Qg3BImyTuVD0dTdVVQGr32ozS/AX5znm0TtjbZl3SicS+6HL2Gz
tD8tVLKYSyTfx8l66wWJG6ft2NCY7TNvdVweiSzBVDWshF06+SgZhj1Xa5G+LfPwjTQJTU8DJpxb
ndznXSn3qFYVVVlkC0bPe1Iz7DuHBT7Ga5AfSM7aO1pU6qOFMTxqs6Ig3CP6kxy1gZl9GC6Nm93Z
NUmpm2UfaFb2CVS0e/GRpB9LuJVnz6SXbrEoEjQ6jk+NWeBwcad6FwAQO/V+08d8SglIl8VcNqxY
wV3idHiqjfnUGn5xZxhs7TlXxaNH7daxXdbq16At+HPlYmxQSF671n8rUihlva1PyuxNHrWwufoq
mXf56FORgjD/qnWoHxqOybRUNq9mwF0GJZywHFMVwUb/JJYk31EE3satEbbnnnXlGc/ffF477uk5
uDt66QPpDhtMovlPOg8FExUeD/eQL3l3hl5H9n4UAm9wSX9Lzfz43Jm3ePPYl/rMk0T3HNGy6rN0
IcVFbR9+rn3YviMo55cATgcxYkYnO7oj10+tbGBncFlY+4fUffLmladvnNu3unad6zKFAUM4dzhR
S/HKCMiNbfb3M3WgzFjmzHgMpck4oxsyDpxLlv7UXqa+le3Vu4mUdFT3ECJwjYvyfp1qGa/M+L87
RIcnolpc2GWRHxIRLjsCIfXv2p/kCZ9z9k0VzZ+insBPaG+Ke5TufbqUGIpS7T2NtkvWj6Wfwkfb
MiOGUTjxpJ3QrNwKK14cNXG+wF51AZpEVsyj8eGlqG4feKFZBQ27ggfnNC6uujDcY2+0aSF0ia5u
ElEUx8QN5vM8uvbJp/Jlzqc+dnwmVcWibgsUDSydKu37tZfWr9LrXF4RM/BmXIdvHpJm3DhA+va5
9IuMo2bonLx+/jEzLbhRlv6MLotzW9ne24iec+b7111xjX0VPm0Fczond4XfDlthUeYuBZM4jo/T
a8eMb+8E+U+q4eYdAKtpTzkL05PgNWUzbx3jiNHt5HqK8VjrJ/SADmS9wDk1a3lXT5bkHTSGl2ZK
n8FWg8HJLmx43EYs55EaKmS76k756jGlgl67v+d1IAjAlGX1domZ/FqTjDB0M1zhgdD55q+fbQBs
Hmr9Jmss0r+FMPYOB80tuURmY3A0hTNw6Lb83YCChIf4kHVrfmyYtd1CcYfAn9JdwGay9abmdzcM
77doRJKL9pXrSErSDclZjDx/fiVkZNCCJBaziSq9mg8kQpLdPBnoWv5S/Ggz1FESCpiD1iaMc4L1
Ud4Tkxzt+cv2id2R22ioM+fSMbgVL2U1f82h6LcLiaKFhWeXT954QBXe2rPeScNd9gaHDjJs087w
s/JUDsm3WXQnmaXhMeFysRWLXT9nq0yOizZJjYdpH9Wlqk5jOZQYBZPwNHU63ZNIFaxrCYGllbzW
bCUJERmdxyT/T2LmWw5NvIuVS/FD2gqmlK5L0sjov8yMxLBZzIhwNmlmt1FYy3V5JydiCdLnJjPX
QTpwfEBKW0b9ScdAcamFsB9YkH80o+yfm8JNDtZoceBayorZuROvaztH/E/s6xVRXsWx+a7jPd9Q
N1VjPyY0aDC9JiJxnYYgjFvtvFSZZfK9DuM+9KMWc5nj2Mc6kRnD4wJwVBm+jawqoS28O0btOTcz
gANYa/h3gCvs0BVsjsqQevQqWEapEsImKSjGCJsvIb2Rd1nQtDQ3wR3ooeQhCJafeM7r2GCRZgwU
Zb29Y+cHrn9xl36I88EeyWm4/lbPdntIHG+7YozducJc971jyBizgIx6K+zjaulemRLiz5dCxyEA
7gDM5GslyuojTC95gDxAQE4H/Calzg0e+2j0OMMnRTYCFE2e2OrVfgH8aGr+4eEW5LKSOEz5SEzV
bpQvdpLgHaXSr64s2OmYr3FUkXHLmHRn6IlTNjlx/KY8vPWhsstl35f2GxVz+F0LXR6Zv01nMY2a
m+g/9FjUk5GDBiZYqnSG0+wXe7Ch2c6nrHCfZiun77B6aVKxE0Z3G/klcU9+miH3iCqBzLij2eKU
k32KhA6qyIDCTd7dqvZCTNlhhf21mR1ePCv/0bIyFOGxOYH3dckV5268NmT0IMMRGzGb61J1fVyu
kx9n9djGSzEkHLW99Ugi47FeicdWPifmdTekzXIs5hJxF97CNhfF7zmzr7XGljhKehwiap1NjoxG
EWtZZ3E5jO99Z4qtXdsf1DpQ6GyWXqRZJO7K4N7Pf2muskwsXM2bbh7DwoikmbAVd++lR4jTqz/K
oiNrYLWxrjRDHiiwRuP9bsf6Q/iW4ke4KFv1BHeT4h0SP/fZHJvAMfLA+2HPAS1Wds8EN8h2agQ4
qReaznR/Cy9zKuEC3q9Hu+Nh1HYODUnY+a6uV1C1rGYHRTXxZmr6d8OvcdMp1e2DJGgjJIuU67CJ
cQxY1ol8hBc1frscc8McNpQm15tQ6meqNLqdTSdE6vUshcO8KdPpmRCLvTGDqcZKpb+ADF5cFTyS
piDs0DQ5G2NmYb5vGOCbsELdHVkNJ/bNcYw9oMHb0kP3oMNxYwWZGWctbWL8yhGLiafeUw/uSgho
DucGp2yM8laIwWbubDTnwGd+wweVqEZti3pAtngLwrK88Vqg9jHIYqlb+8gx23OVuCSEs7CIDDK1
WOZqsZEYQc9mPYcRsQ1OM0PPRaWD0wEsTLiPyk+53s8nU0o4pkXZR7SvX3GmPdSdfiBDw62PbTMA
nd4Gtd4mia9PeSLTiFDnP2Z3Z3WTyfDK76i55nwS2i+5bV0yBjgbz80mPgItNusil+2YmcEugxgT
Sy7fUb/My5PpJg8VTNrNEsbZEHRf4HP7jSWX5jIx/ImFKL5JTo/bQhrFSa4lrgl3ZUwh+Gs6Llio
cuF3U64Mg6rmF+2J3C0K3qt8dMTJFIZ3qm0IK3IQv0zDZFVyYB37eGQ3TedUGHus+tCai7XN4Xch
vpvDrrDRwKZ8nB+S1QijUPN14JZRXji3366g9jO/8zEIpv1SJuPFX1fB8CNVO9wvvBczbnTbtF78
Lrnoig27dX8lcji4hXiquYLHcsyfkMgYPhrVU5+N6AfVclzq9DFoGwOdB8vf2O9TN30DGvgbDEq5
p+vTjnp0um2lFLH9rm92mFQ19zYPXyTSTDv88PLF2WdW8Tx73RDBrL3KYPmiiP0PmOMGWyuZ2Cyz
mk3REdGmEOybIPlBWnbUzOt9W893qQkozmhO0tGfQc0WsC5aHZZ0VjtiaQYzjKmOSmdt9nXDKmBx
20XYMH/apmgOjiWuQxZ8VBioODcXKbXLmIW7K7UPSAluOG7Xhg4ld1q+lQSoiB+FxGmtP5cqOXv+
bGEGRwgJwiSPJspM0d+S9VC3Cwm5wEY1RB/bTyr9JLa219mMQkLZTN8jahXooMpR1tMMmGhLi0ND
MCp9hCbOdhiInyqoPggfXxlAOxFFR3mk0mlfg0eDpY6iTbG0KMZHTFVvTBv0xu26HoQxCGJQBTys
HuXK1rKw/axlciiX5mFULqrtj6Vtv3skUi7+Nk3cWX2liSbfppZfXa3QE0QmKnnICHUgJ6UR0+Bp
YyzDoe1wr3pDGu5ZG7g5cJnMyAjAycYuM1KZVlDwWso/szW+pf1AD4D1udTlsLGSgEuQYzEOzP24
Z8gS2USet+zOZAoqKPC0dT5U+fwByuprWrhmzpP/VIbBslV+BwN5XrtIp4oMZ8iBEYEK3q7EKdPQ
mb0Qit8EhXscUzFvV5oxAwhMm8yQ6Y5WMSymxfhMkyZI4saism3xMOtgMmWWKactEHrrVjd+C46J
FuC1fBXa+CgdIlbJnNsvUIPeuIyFUTd5Pr0txb1sxTPerg/srb/8ZqYqL5Rbgp7onQtc6ZI5y7bz
Leq2bP83dnhNpryr8SEQldT1A0maKppTL48YTefb3GweBT/I+NZKIpBSh4Rvc+MqRqHewgyOXwdF
r1g22iGjZiyLubP70uUEXhpbexUp33jyoIO48Tel+O0krY9OTttyEzB89O2GP6sF06UapiSZNf4o
LYet3ea+zZXH6uS3IzRq481ZPtSURNNwBd7aEPHEyJRbIssdqqKTjuZmpWpz24WhDcU6GbeYd4kp
gkFhkiu+/UIdhWTaSGAWKzzJ3fLY+9NnGuBLtlb7LfctTOp29rBAYO1FholrPFcDj9xqSkClo4Yf
wcb+ULZtErsBNm+jKYx9rXiG8aQve7gQ4S5kMrV1ixYUAi6PrT+XT8wiNtPIeuN0xwJn51s29Wfu
Vl9cmvUhN+7UrA5Z2F/z1HmFkuWclUpvc+LkNHNiHirmnfkvsytA96v3CfaOKT9zK/wR1NOHchLv
rR77NoKv7Z9Mgz2mdW6evwx2EIsP6eaJtLKxkBehXCga/CY2g/Uwj96bazlf42i+lcWQxQhJEe9W
EK+CSWH7J+Dg1GUVQkZVRla/fIz9gFBdWO/cEGsUC8uNhISNyfCqjEYKbWDflpH27NPgdb+AaN1c
EuV8CpCvDiWVrFASMRJzd3Bjz9QPmgHeZ7FyvJN1/7hMgkF89RJo+zHoxLtr+2A3S9HuLGNEkegY
lbru+jszYLskSvA5TB9B26ptoG5iK7SLrQ+BdQf/gFCdWLz9vAYIsETbzszRz3MVnvGo3mEwNre5
v/5sV6E3VktdXeuzB9Z+TetWLeQff9UzfBkQub3nPkDfJ/uflI/zNCLCYPg0p/SlTZwrmeorIIEr
R7p5R4gNjLNe46Z2H0ZORZvGxa1BlM9hk/GWTa7HOg44SpCxBJcR5iZ3H20+qok0bu1nKMNZEU35
EOHNHfhyhQs7C3J0Nvg2fgFdbY1gCJ8yxhDbqdHtQ2tINE9k0f+Wp+3fGtb+SRz+fw+EiKz67xXi
41p9Nr//SSC+6bB/CcTCtDGiYRyja4wMFlXdSLB/GdvQVP9OywZCMKkh0mHElP5TI/b+AiRSi2G6
tk3WB3v3fzjbPPvvuJMxRQc3OCKO/v+Osc38Zye7C6sW+m+IwZPYi8eZ+18E4nXJBG15CBBTg4et
SPz2XRSef8ls2dw3EBx2dBBM9AD2irNjM7cPTmZTlbmiPZ6zNtB7Pzf1vW8oOvfydE7PagqnndvM
6ovwRf1beXDvov/y/l7/0q//a9rKupnb/5esfXvVPoBdD0+6A2DStf8lbuV68zBjERFRzsZ8n9sC
sdUIi+pYLUXySl5bv5aBQxOvA5dJBVP7W+SO+EpHRnrbdIKheEPtpQ81o/3XfqrCuHCUAbyztc6Q
yMRnOyiuSEPvfs5l838D3t/glv/y8mlvwVJInzpKJtnZf1blqYbR9E0EIhoWOzhjMOWEQQq4PQdm
4b6Ek70+Ma8pfiSNa7FtevkDThZkdp2X/ZsH9/CQE6q8EJSdoJJ1/SHNZvFgpMT5N//ndxq35L++
VuIjNIOTdODFEjn9l7gekjX1xJP2Io8jImDn0bTFBxforP7te33SXf1etfKCaGU199ZgdtbeUsLg
o+h0b+ywvmfTbsb6GV5HKsWUTQTfnvtohZ+VfRBNrM37zBdW+dpwCKojRdPBHTdJmDMyWd38aM9+
28aF0o58mdFLjbNpqr6J6iX3AiQjrAIikmmmmpNbdmtwXIoUNOHSKep+6R4q3Dt7MFv8bfnSYCAD
Xjlj4KRtufDncX1dyDv2G1xQ7bOVtcZT3RjdKzAqI9m1Qq9H5jKm82xgGzZj08EftZudtGBAw7T6
1VkxmjvrYs+3icD6M2/Y/VLGIM8rQc+emyrtIuWNMJZWMq6ZcUXJAN1302kT8yRzIoApYzvde05v
f3EeQPdflNVfe6cxjonZ++84o7IjY70gXoLMfRa1H+y92pseU/qxzgYOTajrRHWxhXqyp75lqPrL
Le35Tnpex/3orslO6cx7Lccgvcs97Vjx6DfLY2XkwdM8+uLJHdv6fW2m/t2TLkeXPPFiIsfZLw4T
LScRu1zf16527hebXGMLSfyD2PXcHLKsp8t29o07bRTeviLq9ZxlqntcuXsTI0Ywi7OmHR+6sUhO
FoeHc97BtOLShTI7prCb/IJg4BaO9HJfQXXbTwuzOiqV6gvxZxMklsOEEgU6KSPye/2rozv37KfW
fF8gOkWGP00bV3nNuTNEeFckNy0uIzhw8oOCjbrprCcvXKYpAgLtnvPJny8dfKBxa7ShPASaCP5G
4tg/hCjVB08p74RjFjgl7ZTdW9KXLbXeSS07pn+ym3ez7YKegOHReo8cF7wffq4AqlpCnycCk5zB
DRymfasfcJUEV3/hC8dxoliyMzdxY3mq+iF/zkwqC7p+DC6FDqdn7Q/GO4d37q9FM2THGi2gOZCj
tGL8qN3RHyZI06DgWwpi1uYN1ZAiGTJc1p+VrEMYZVgDDnDpwPak5XhDmOjAKDZpnWPMyYLkc2bC
cwIhBcuSQGx1VliMDy0won232Hq86xmPPTVOMjubsWc6G2K4YGDcNHdlOEhO/toHVhqq2+BzsDBd
H5tOwDphMFndSd/tf7DQ4ejve0gjcKKe8ASb516t1o5I6grxGmbRuB3toPaixNZeEPXB7ejCsCAM
n2QXZt8z/gp7141DAlJkdXGGkGRUAwdELS/trb+0nVx1BhGCvGGtXBsgYRTf7mSE0MfbtL4sVAWS
KhisR3BMy0eWT91Xy+dw4JQKfYsKoF3jN+aPZp2XhVsPN0jVzfQWTGLuf42hX35Je04fTVI2zp7Q
R3GqZ8O+Nzo/py8UeTauxzx5GIugvQyyWx66BXsj5EJm1FlffJgusURGKB3jwdlPUUcDD2qjZ3Zf
1EzwSJBhXSiw0vP6nnDfiB1ZVS/UsNOC7JE4uZlEAsS4zKLwAcHLfiEnOr7SltftnZ545041qTr3
uuhiG3DcSytN6ktxdolTk+HagnUyPBKtCe5xF4yfQ24EmBXd4XeYmF3MCpjEab5WH9itxZnRtGDt
89L6Q6qOHo8ptZR/0EUTqrgi0u4wzhozGftd0WH3GgirDxNeYKIRPsq9veZXb8iScFv5k0ak4G4T
FwwkX/PQbAzms6rmDW4ZG8MvTU5dZbqfnikNFMERL7OFoHAnVZ7AbHXlySnd/MwAb9yoZETSlG7D
WNIze3vaDwKaysZRFVZbb5bPfEIBZdG0olUMP0bQlAum46dqTYazNpo6klUjruOUtS/g0+Y7ZaXi
sakCzu12UZPLEwk21VZNXzkAzS6a3TxjlkwTraXScMcGYI7bdATpmqaVeGAVGsYzvo2qiGagKj/T
3nL2QwGbbFu2uXMSOu325KFsf8Nj3B4tx4As4MB2O7M7lO+TTvVbSLr1wORv7SDs6fRiYFpn+KkD
9QAvtTkJErD4yOYFWOJAVffz7NaOs1kR0w6TndbhtsW6fqyRIW5F2Wb3JpzWRpvB6zs/mGymzzV/
cbLFBTS8tmVeP0q7G09wZy3/pV9an02yVdnBtBfjnoFb8rJIyebU9XgEFgCVd8OUIUrKFkpXloIY
ZQ9sXvOU5AIuo1bF/qjFo1rK4TjxGYvr6o+MuxyItEzs0iMXKsLYFe5ny+zTx3wh0AMeSATxTMsE
zCTX5DCJAX5El+Y3TtX9iK31uVKh/cey/GkXuNWt/dcQyx8cVE2xKWaVD7z1boB8gUxBwDq7Zmtl
7psgDU+mP2fL2cgYom5GFt+oWv30kpqduFuFPZzHMBlwFg2cObhHZjoCPjXdjSb0tG0ySKwAQ2YU
AAFDPHjZPAvMdJ2b3xfATbEnyunSi8LZCbfP74E+NufWCuw7yJ7mxbUlEFuimOOLnZkerg2vSi6r
rCDheovxQm4yoVyA0N2Lb696IYc2pk+Dr4adJt0Hd9LRvxnvrNgcXH2bnCQNQ2FpNO6+rtb+ejsl
HCHzFSB7IHPfbCxmfewAqVFMopHITsNcN81+VnqIRS1C9LWka40tzz/LEJpf+dIbub/3vdw5L8GM
c6HlPmtXSAKJM/Y/hC+UcczVbcAY1CW9iazt1TaXZf1iOIM4MmtU6V6Za/HGf06Xjg1xH4xEP7Z1
XUw/7GBV5zxIW4oTDHC5hT2xIc8K3O4uFG11mVvfeQZMlJ8YR3VncjAE7xe4by4+mzo/e2pYdj5n
JuaurnPIvJL4RNg4+da09PpLcyh4KTuj+0iMFPB7wHMPDKbUIJPgim07PGAndoyZKvlQ6B1q9Xqi
+wF/D3xJ+0lVc3IWsnN3WuKIyTs3vVKjZse8rVhgw5HdQILuvhJlhz2QWMy1F2yHEHMHfHk5u+t1
aFZxwFMujrD9woNNmx9u11rd89KrZyKA87wn8bF+hxB79qSU5XPginYvpta56ymKxJKYTB9YXe27
kVDyg8MOfd8qTstgWwfFL6gb92BpS/0GsNed8TClcWsDBaxcORI2L5PkKqkdOcsEVZH7v2tGqgE2
tnVyp9kl67Q+wPxPv8wGjDFOgnbvMAC5mGXDYWIJ5E2XgFKzH0ofwBBAtPzdD0R7tXJAjontW5q4
RG58zonJyIJwITcqx2MpoJzQj7tykGcSNeB5EunEDc6XYx7a/XlZrPIXEB0fWSRpTwLVhKREo6yX
ISFRszXnqjaefTaDe6Nly6T5zvtwa73+bHSnvHPh2EEXM0jhVC1U+t1n0/DACBicdjFVFyby+Ru0
9fTODjKkynk0TgymllitnnNU6DTOwU/9/uhjEj07Y70eXYYpDVeQpH4s8zZgEAtd5sKwMdn1c5v5
57WocuwFLLKHCaPLE+A8/6sYCmTEwtAksrIcK9QizF3L0eBjYH35Nfezf7DdtjvjpDAY6zHH240l
NEQOS3n2mdpYwLaU06qfpSj6u6kkE6C4bC3bNJjkTyMZyjP1kngdZB2WR8AGztkQgeDEPDrMIWsJ
FBLGzn3lVCW0p5SJVKmdmiSNXYVXI1Oligiq2sCuML/CQvSZTKdB18PXCeVbtgRl7K7OdB8Us2Hs
hsYo7LvJBbMq7XCGyh8UPyx3vUlO2WB8Cd8sj24m/9QYV75GYspPtP+G97ocihswzMpPOfaEU2PW
w2OCkzbKG7liZ+rE1yDrFUU7gX4eecCg7FMSauOnDGgPjNsWRenZXJjrgiDBEGdM8g6asFHuYDnU
j35hm/ol6CbjwVGJWW37uqZXTAxB8Usscugu2LnDX60WmgN3aftnp8K+dd8agbwrOMphniFccjZ0
nh0mJ0MxbLTZf7oVU98dRUvqOBly/EZ7mD6LSg9ncKXqZ8PDi/NC+Z4RZ4ua9wy5DXoDqPHDFKJg
antB/ZUNPHFWm/ZX4P6kNx2z+fbycDzXuq+fVId6xxIuzccMdBCeIj4K3BzwQW/2xfGol6V2Dt3k
2qwGlvc807eQk7xz5g9ptOsBEDSDSASM9Eg9QtDeFxYH1ChNfANvcV9nzdnj2MvMm3CNs52bkOv9
IPELp1NyC17LFQm6t6q7pe/rOS4soT4aL2l+1dwZzI1nVsFHGczdwcQW88cnt/pOxKu9nywsffs0
tODog8vch/w0ZE82HkB6HiT7ejSwZ4QBtFU6PeudWQby0cIw5x8gaeJqg92Gl4j575ed9e3V6SeO
jdlSP3Z5Pv+2zbl7KebBeh1pIpPbJMUxueWVT8MhKELzO0/t7NpwGRw3KZOjX6LxnfFQLcL+tPzU
4VvjwIzyA6wMFba9p8pO2xbmax7g8x20u09pODxzxRH3q5dYB+gjXUwx2EgqbViDz0k6JBOBm+Ew
IO4HPbVo2uGC4O88yUrme084GP2yoR7o1uaOwC2Nw/PGcmgn3sIQWGr0R3fdc8kXD47se2JyQ+M+
B01oq0hmHlhoemu4B9VLFXDHRt+ibskhgtR4Vffco73ae09KwsMrhvxq3zJWSm9xPniV3miLam8j
k10QN5xhY5shVTsWKKosSkUx4Z5Zhze28vDiBBliKGMjsZegL884lMxP6UjxOVv28mZNC2zCvEvv
w7WTJygU3YN20+UkkmVmMtz0812B9nSo4RVyiQsXvclvQxvcf9p5SnRWnVtPiUsHv+BKxqvMdxgs
kC8bY3Tx1S6udzYWFbxnFWm+yBJWeJlXd32TXO7jUrb9daKGA3136V/lAJNxF4Yp3vTWMvUN25Mm
sQqLHwEevh8ZftizTuH3D+NgngY7994h9lnEv5wkebattnwPRok5mSHjEJEwbB8paxHHTmEGdesq
cAhSDcyRmkyxRBb+kNxjU5VvRPXN2yZBJcqGOZu/xzdY5I+zgxcs0i4uU+py63dPaF0izaxzHCTO
+uj5U3/hWKi+zDqkCLagGOoxZfdkq5mbo734PKtcAN6x3Nc/qrA19ssY4iVNYf835dw8T7qdcGLg
bzo5sAVwcTIIcKNFlPO5I/uG628hCIZL3MOo7mGXLoO8w4nv82VZhCTm1mbadmB6cr6A9b2gVZgp
DqM9hN6C2gKUDhGNLGJf/jhhxbBU/mCKgYsbzAlRbkxX1naUi1GK+wxMXx2lrVmeUyAz5Ub6VXm1
AHIcJ03ofgfB2bLhKDR8XwPA6mfqxbvlCVcb+KAJvbD7k8pwzZ9G5aVowyVnm3ZXEShajlZfr9a5
dhESrpMu7QV9q076equJzycxGY60/VUVKSwOJ6dsa5MWLh1n+SouLt0r7341cHPZ/K2lDyAko9Tt
VmnCuoat2P2QiYOt9W+Vd5tvTYSLUbfmi19L/1oKgd9M56779LeaeBGhPTalwXTFTlVheu2Hgj2T
O8uz50zD82Cb1pYK8P4v6sn/FzT+h3WbSP97QeO5+8TRXLX/e7fTP37wL2HD+TseUkBnAM9sn5On
jXjxH7oGtU+0fbFboHuQdON/+09dw7H/DuTSMQ3gb+BzaNP9T13D8v9+a0G8KRr0u9mu6f23hI2/
YIX/RSQghebYJjoBVDbLDwh//vOUvcPWmZeV+p5cM1CPme/gfoI9zg1xJjCuN369mtkGxte6E6ZU
YFpCHQe4m/8kGLPTn9SbUj7h9YSKt22wLiX11XI1IwbdEEPKZSXvrWx7+pwgEGAhkaym295eCOK6
nd9TyVS5k7c3KUjqnzuRhJvCqez2KmCe2Ie5xo25m2YH38ctLZ0A15EG6r0HNWnL6uPV27ASPihF
r1ZEUxAkEdU7iY0rC/F8W7g+sRcVvcITUMzYHpgrO1whO/HKukt2jOFf0h/GwG2+bQ4I9rjxCKvc
52YufwZA1szzOC/hIclIO2093YQos2PVVltF/QqQNsRFEJqDb1VRx7GX0dmQ3SWwS6xd1ejlSRsd
9lJ77pafwmoNTCaDAhO2Sqrw9oWrQu+0zFovuwqr50tuet0u9apcHzJAriyDAUeeqKcGIwMWMMv5
g58GgzJ1XGdfaKzyBD7quZto/XHxzhq36XxRc4u7EBGvl709QiWJ1BqidMshkT9HwwRXKNRwQ/1h
Sv6NjS7xn2Gy2ESfXLdb42AycMYVetY/3Savqj0DfTPddjPGwevEza0kLShKbCcUQKQbcliEj5wR
PrarFRMr8r/+fWpgPXryVyZXUVLk/BVjYXU/iXBk4bHUifWo6Upo0fyhCwByXtOdo1RGZh32ggPC
Ts3yfsxsnNeJHhzC3Gko6x0oH0MecRERPrCNej35lsSEw7QneJ8GxwqxmlG9QmZ+gnJM+68PO78r
nZ2b6GY4inSgRkSRaZA/b/rS/+TuzLbjRq4s+kMNLyCAwPCacybnQRTJFyxSojBPgSEAfH1vUOXV
FMuWVr22X2yXTSaBBCJu3HvOPj8qRvARfgYnsr5XUo3XJAER4NoPlUGpIErnxYIA5J58ITXu5LYr
SIuAVTNtW7hoSER5p+KtWcko/lLLTL/CNML4AWKv400Cb8UGjEK3W4zTvbiaFXlfp2gkD2nnJFWL
0E5NZdRum8RQRQ8PnHEA6mwquLMKvvviYtA+XZwgGK+BK5vWpvH0YNxhBPGdo49eFY0/IwPs6QUy
yWUyAODHUuN4jUEdscP656vYdTADoCalA7+ilmU7Po/Q9pxDbExwGdlv7bEiNMhGDv3dyRD4o0MN
sJqQnMQZsUqhFcdB8MAIyB2dTYLa39rMCwHYbyHLX+V4H8Ldz8d1Fk0oH3ur50svjIyl4edDh+Ev
ifa98kjjEO1M2zzONH1l281pqqSt/+I50SA3TsK8daOGSD6yS1fusXR0ClVi8tAYAsm94Z7YYBZQ
OD8ZXZidy9zrrpA8IKzI09h5HdG0AEoIq+9plpsHQubSs5j2HCICVBJ9i0TeLWukOBGHiENUlD+i
fhm3QYGPKIOL7NLLhYe+I4NWuEupT3F+gFmkMDal3pZpaH4dB4iZtOHENmVu8TTWPgFOnll+CQbc
pVj+oupZYwY9y6cEOe9kkLqzBvMr0BaEBTlAVf5ghnVwbKSuLhCZUYQWUZ1eM2ioe7BGvn2ggYSi
cpw85MYjhXY8Ar6o4iSJ1o45dN0NB5VlaMNvIMc+8lLB/Wk9Ug9o3FgckQ1E3xXlwIKZIG0Uz30C
VVZSJdbEq91mUCgpsadBXrtWUZ1bpLK9eLbR30NYwpAftvJEtQdeWDEfXtWdpi1Cj+92quMM7Wzp
T1dMxJrzSENvxKs4sRx3XzKvSy8nMf0wU62++lZVkWorsUesmdeTnjAUVfh1xL3SzypCSdOrc64+
3zCE7p8ArqBzpN19zALK0jrvq3294DqHrraxL4NOPOFQdbbJEHd6ZYyoTao6QH6KioA3N7WGRm9R
XkLnAk39A4NqcceKDbwDuhjiprRumz3DELSoNbqiKx00pPXoplE7GbVFwHrhcj6L2RMEOs4iPSeV
L8KPGrf9Nz/OEwKSvIR5atAM4Us1M5+wilI8A6euYqx0XvOaJIZrbsPQnO4a3bh7M4kagE3gebIN
Qlp6PpiAxRYygnuJhS870ijz96wk/XmhM8RfrROdhOPjPoSx/DzgC+F4K/pi18S1a6PPSqvXxaig
CDrokkNapd2hqFD6RHNMDkznl1A5Euyv3iEvUrRtQ883thppx3w3qtF5W6w2oTmriyivgJlRinyZ
nCB88onPezZw2uD+bevXjpNujXclCdfKDP0FQYGKKeG54KOywDtL0zoNzkC9NLeOM4Ub3/IxDqtA
12+T2bU/IIg016zwCw6Zd+8SEUj3zbI67w4hd79R2jKgzoezd96XDkI/lYt8beNHv6nF5L0Uampu
UigWtyyYsIGSaP6aWfC9OpTJrDZoVn0Mf9+gZVtfiU3MdqJtuxuQAsG65lDCgW2qNgWo7+GpC5OS
9YMWdnuJ3XG+nwvameua3EGI+a2qh0NmSxk8VVRk0UpQ/MfbNLNKThPwiOCIpcN0weDAfcrgjDEZ
mOFSzPDPNA0OC9xGEPX5DxjOTCNSXbcPvnLZ+1kOfJrFyTyzn0AHZ8ZO7E8ZM8gm8sVhM041D9Gq
dEsYRjpJaZSyG2RfM5fzxg6b5XDGMWDwNrUZ5HsOiUjLG2/AwVU1VWfeTJXfHrqukG8FoQPMMVjc
VyhmgBnllpvP+9jyLHy+YkoKTBZ279B75jvwvwyBNbVQRvqCMWjuVSxzHE/8R9HwR69HE4jbppAQ
yeilOVG+MVq01luKIOaj79x3y0IRs8FCarwxlojNnfajJNxE+RQMeMgFBhG80TuN2HBex/WQBGx3
NWs3OfTBQLyFQEDetEFPb7/qE5zgqu03bSNc41Yjmmk3hHHg5/HZNwlJonljPTNIsp572wORCdeU
DvtEg2IP0MA12ANMILilHpp4q2amddculVJyboXE/vH+M9I+RbIP0AKznGfnUAXbR2TI9Q07sj+c
nERXA7JYcrdWRp6wc02qrr/3UyfzPZ3JQOyzEc/7zhuZfGD8tuyDneoi2qcDaaVOHJBQT7IeKnSt
pWusWhu8J66K1LVu8sbJ4QkFw3AtGRQ3nCOtmpFVFpwVNW65raDAazdIz8zDZPrERDpG4p5NYS3N
Ncrg9IBNLb0V/ci+6tSO/EFxdEkDCptc04oGdaLdjiHq3xlTfFBD4uWRTIxihzw0PdNZZZ8ViNad
vdmHfUbuXZs5Z+ioef4NEy81yUiakWxMnfHk1agpMO3Acs3YQ+V6GKsbB8Ewcn1GyajpapOiYxzs
sduEBqUYsCcHT6tP5gXbMOeeLVEBFOu48+IXVUYIcdOZbXluVXahcL2/Id/GdAWaeB0uvIHtmLrG
ZYZc9zngsK9WaZzz82HDZHgVOKDDVkk3EBGBnpl4j7aqsSiEc4L2L24lDykApn4BdiS2v6J/Xma7
wpybZk/7DGgAXUPjHEkp7e65x+hz4uADiLm2++SBOINWrgmL9B91wVyRDGoAYDpO/IfGNmOkXNi0
qY7cAInpENsnUfs+FPfC4/VVbsmfGduVePDrtDwPypH7P9mdpJHZp965O0hCOSKzd74wHqienLwe
9pyk0mcHWRYvAxmq36FHNgyzMY1yxXHoHHvDtY9wFkm/NuEY0brre/MZGHCOwfP9EBDn1ijOJ7IK
U1hf9O6DuZl3xERU/qHzybzgAXJig6NKqOVKI6Bn6pwg2DbHI/u/f4TZ1J0HbQlsoDHyvt7QPCf+
rA/IXFuqP1zes7DnrzGZeg+9NfVoh+m+3nkIB9ptTPjCWS6z5LuwQ3o6zTj6uBF5wkg6c6w1cjdI
HgymBUZwksmUiNQd5TfABl7/FcLg5FBjsyfSi3nbihufXSADrI5tTJ+i9rz4GNfxd+kC0MaGMR55
6ZbsYZgEq0yZBV9yZ7iHOAmzneHX8Y2TyPQNl7bzox8k7oUgUc9AnoK7aAqjrcf+uhEeE8A1jSs/
XZmq9K5dXt+3UI8GTX+OLI8d80iM6/EcYzNINGL4Rk3ek6UqepwuY5WVsZy/fG2RY4fsq5muBpJ9
18iiMIZlMFtWAV2DVT4OJBDZpT0cBuGUWCSScc9miQ2JM6Wfe+RJhXZk1CvXHK+JXWr34Ge+Jp4X
fbHwb54JApBXiWmLw0wbm+ptugI1Ih5lTV+cvDgdn1lVO+N/diK1d5kUX6MIA63G055F+9EZUSQS
hbYDYjZ8GXOyQ72IAp7m2g7I23DVdgJQRtgi2Z1z73s1IgEgpQ/9L0GSZID4ZZIeumHmHQmjnjSk
IBH+CfuNOLL7vMU6ir7D3hoOU2xBSWZRLYkBxMIHIkfZG5pZCUBnSWt73eVdfMsqmV8UuJK2uobP
BuuMp5O9nkjYlQ3bdofmw32skiBa9yTgbOzaorQ1bX9dcPBbN+mgroskAQdg6+EC9MGbxG61G7AW
H8H55mdOioF3CPGOsaE528Yyijc/rUn59NrmKsgX5B3dOCV3pCYMhLhlZXfpVG17U4ZhtvewkZ1Q
E0U5ScshlWXvxdgah8iUMOGaGuBaMNu7HKQdqWIt1nz0LenJ7MLhRrTlyxzVJAl5QXfIJled571n
Iv7wnStRtPnDUNCcReOnEvZmNvqvOmW4FkPkobwQkGaVHyR6R8ARzxLP55GAw8Q+jKUOXp0yqW7L
1uz48m3E7ojD8u7M0nloIHdszGDbiRQWK1PUS8+iqmGdJDJtpWoShzSTx1dPO/lVW9d1j8tXDtet
Z/ASxWJmuTfmVH03x1hRMGfdTDHb2V9Vx5mQCYZV7jPPG1/DrESuwOxO8vZOOE0RcnNA4TGeqcmV
Q0ykHpP+zsGGc6QYh9IXmxJ3ah2hjRs4Nm1rmzTYbdvDY2lCOBhNY52VKZFgRbkk4zYabdxoGM/m
aHp7FDYlSTLpeEbAGNZmzh+w7Y16S43C3qrSjjA7YmyPTH44G1hdOR2UZ1tfkOolOenQriThpeNv
HoGYfq0BLKKrGgPiaQY6tVjlm2cZMZbgdN5W98zF7lUbdVfgV5mUamXw4ngZqa33qhwKQDlBb3br
3k31NahVaEGTxCw9qCF4AHSotr5r6v3URtm8GyMNAIVygPjXMc1vqQeZmejFpedZUr1iqlAvPZnj
dMya4duoO3xsyFm3U2KQJFjkzp7K0/AxFmnnNA6ERDFGNy7ZAJvX3iKijPYzSTDhUHEEm7W4EBz9
q70xqfCo81wfKw5JNwVZn56X+zPEpyl/nZNFLMTWGxytuDgDNT8RbhrGyDULFop+jqGC0EPRFOuE
cLq9/6Y0zp+1XETWJImTTLYeXEN1+9F0YeTPQ//Y4NE9gHpou+tJYUqt4u6Z7bi4S/1y3PpZkV8X
U3zsudo92jxedB9dyZujXS1PYORn8xR5dNy3TTEaz7OSzaNfdJfYo4ptRfNzPdpe8phEpXmrVIrv
Y0YLOeLweQoI5DwYTGN5JnHkhA6OLVpl04GamYEysySqbc7JhFlpd8nXmbMjx8lyb6vQfTZgE0LO
s+OLlG+pqwY3xbIb4uKJZ0nqpJDdRrfE0vaxY9wy9uYazEDyKhCu5vX9iaZfhDfNUDtFH/4Clch0
XiWeEUP175i2BK3tZYthBniWJ/vkEkum9RT2VHbg6VS4Re1TnQXVALBkqMtnL7ap4fLpB9NTvWtE
njyI3O4prPCWdQQDnUZikC+yaHYvsWp9mQ2qf9SP373KN+9l2/IGMbfDrRPgttNj+9ABhE6gmZXd
Q+tI49SUfvfkl4wLORpklbhOqSPG51ICkMBotbjhO3DK/YbzkEu7S+OPJL+ncLhGWn1lc53MBc1U
L2fnIem7ae89qONkTSuOL4j56ASFTmJiHkO1AxoQJRbmR1L3gGPkhvllgrK2aYa4xvESD86ZUS55
EBzs3evJ0cU9O64inbZMqKWAO0YECeUR7QHQYcQBWLVq6rMOzR50/JiiahX7mU62cmSsek5lgo20
6RTLzOh4HLr4Tn2aT3GRDX9Qe/+a6YE4lY45lFtJQWnS6ncX3fqHTI8G848WdvDmu950wiFkygPE
LDKSpyoiIrLqQ6DjoZoumUPVjx9GDP9B0/9JZ85nuxghbFcGlosTgu7/L5+NShItVjW/IFIpL9CW
9PsIIfBmpumKyr/pkcPk/a0RZk6xTnugCr//+M9GCJer5eKXo4dDgoBnfpoWaB9cC/l1SI1xNiw9
LgM/jmeUrr3uySndcwCnYxnoCUe8N4An2IzuMDO9z6bljN2HkNhgxvJPBLAztXVyjgjbnoAutUUm
7DmMVpHLb+Ba4IYOCh37t//0EnyPTZfYKCyYvuM6n76+2AMcMLo0w2fTimPkT0zZDzHx7tO3sHDk
cI9WCtlWbC5pDKNhmq9pmpITptC2KqhLPS0mji1NugEzh8ct7I0pP+uriIm7jAXEEAc5AiD+2fJd
TIGpbZz/4RIWu8kvM5tlDuhJpkqB5N+cT9+CgYaQfjwDcGGFmbuPVUwr3yhLhF7DQIMR0Y1l5VR7
Gd8ReZHc3Chfwj1SY9QPTpsVxX5Wxgh94P1bMICs5X+Im3j3xHz6I7HtmNhOAl4T/s5fH1XbZr/w
QgJI3Vqlwz6E7VCdFUPE30XtcdPFOnkLso5xU5rN3OT3pyKoAp4T0UTC3cZplNCx8lQ80QFFlfOH
99he/oKPfyG4Se6d5HUS0kQFt2AhP7zIdSrnPIgbWGKoZ5wDUAWUIXnU1PBtJt7wF+yQVr7RRuwA
qRIiIua+Arp8GU0AUM6kZ0fykOf1kgmIRoW45JLDGXP11kHBrICu1ukyFqIlEMu1Rsv5QCoECKhA
5Ux8/TbNnF1DAT1uQEzVS0un8fd4Ywui3nmQfnB0Sm9t06bpmjQMT0BQ+8YL7Hpf3+g2du+JR5AA
TzsSD//0jH1y3yCfZpHjsIX3CiPVuyHr481hcBHXIaK8BXAXDLc/F9VWtCCnrZoe5CX7AjEybsI8
ZuNVaiKra2xn4uhK5KEQm5BT0P0YM8pDolt5l1qyHNpd2IwLoDZpbHQQne5c/+L3b4dY1sBfv1bH
4wWAKoq+3oNu/uvXOjNbAb1GA2/gL4kvjcTndNZ3CVQwrFdVtS1l5dgXrSJ/dKuSRExnIP2j7CTN
kv/scO68YoDRJvugZES7Li3p1AdWxixdjCS+sytcU+KN4plqUZySKUoOZMSPitGvEJR6pRnoja/6
1H+p3QKlJo2j9JEZhTnd//5if90PMMu5goYquXc8xibL0idjWqytaXKyEBc/7KblEBABrh5ztM9F
fcL9QEvDrFzKIaCE6CoClD2//wPEr2sRfwE32ZW8QKCepUv6yae7HY/YcBEGLgkrbbVzIwvL7TT7
tEV+TqW4zZ5zDEInRmZVwfXN4yXHbLQi8U3GEmVRjpDYwQBrhuFaQB2ja2Pr/rlM2cc5QIfhESZD
2GwlASx72ROouWk4ryf4P2cDvmAhQohWDr3W/R8u7vPtZcJuQ561LOlihnVt8evF4VuJzNDtvnO4
ai5oFpUkmPQ5fz1NjgCvhejDVWJ5aPu8LH6pzZLJm4dHN9yavo8SWQcltunKdIOriebuZpjS9E6M
YzcxFrPkXdBPKWo2Io0uzRCiKLwBUeLWMbV1QdSiR1QEUlXiXm0MKXVZQtSbeOu2BcLdWyfkPLf+
/RUvooMPL48nuGKkCq7wMN1aEtnCr1ecGxBnZJV/7+xlNEgGGO84QKml/YcqoUS96TfDjmesusiH
aEz2sqJ1zLGCk1nXIN76KS/B6YoK+frna/vRxPj+/Pzf27z8Qb4ISFpEnWS5Akjvr38Qwv6EOggQ
UKfZzo9VXxt3aRrAC416C0LPaLvTl6EZyKGRXQ4fTcvJD8+DoEzQ4vcd2ArNrD1FPSQBb8R+iqWt
MN1L7Fq2tevx3P9QiWTaKuumuOixhOV35pKk83NG+56iIupW3kui08GVmyYNyPd/agyyZt5gDoZH
gtqQANQy/CzftaHBI4KyClgYTiBrJdsqs0E0LOm+U2G19VoziY8IIiMIDF4ERCAK45KGY865IuZX
auKZC1aR7jEA4B+ip1yGqKJw7OhQAjo72K5j7XyUC5yFgejiwvM5lDOpDatxa8MGrKDFFIv/6D0P
qMc6eA6Ex/qC1o3fJCuOb6sshSyxGorgIkfhCAxcWHmwtbuCClzmOem5NXcXUKnVMzF7f9L+kW7o
HrDZ/6NwD8ny8d/1Qmsse3370QC9/P//AmQvHmefUskSS6gHy82/ZUK2+BfB48tbwC4Df2PBYP9F
yLblv9zACaTJO0sV6Ln80F/uZ5vfh1fZ5KfICUF35PwTldAnI7HH4s7nOqwMDLFIWg2WReNDoVQF
zmC1RFeti2Gmv8gRs7EYhsEHWMMp6e+UHIYbI1PWeVA74auOESuv0AWrVxr6tKg81YqDVzg4Ri2Y
pzRn/O6lkm792JLPg+aht7xuS5w6jlSy9eISi1A2O7sPt/s/LCW/ntuWq6DBiwKL+yV9nOGfqmZV
e7oylWGtmVIXS/S7uzJaYniZSTSbihlTSwIJyR5P//xjsa1zdDNNhF7ep5vHsZhuH3MiloiF4hFu
uLSVMIureZxP9UAjU7l/2pV/rWx/XurHz/y0b42jJk+qWz6TRr/F+AgFDUVC04jn31+cWH7Tx+V5
uancTUe8V4rS/bRfmIhcE4N2DaIrCkHCpcUiwxqyuEE1Ohj33RQ4Z7A7vGmF8CcFvkJ3eZz7SW3H
JHLPwCLJgy9NZgJDJlB117EdVDQ1++xoIZZ9gRCLZWm0Z/wyIVJTHCgtQNDaGrJ88/uLeX/NPl+N
5docDE2kCjBbP202FiNowSxkRmnPlGUzpl4SrsxYkyllW9aIcj4urRWQoroDApgbcGeLZn5EZOwl
ew29+GzWg3URhuWsd0y4QAB0UUOr3Jl4Y+gKp0yKPTIyNnlPo4C5T43Tznq/RLFcrUP8yxHQd4h7
os+5HX5djUzAlrtEQ8Y9CyI9q23ITXRKmwAbEkq4te1yl5PlfjfZFNFZf/8acAc0Wwduh7VxHZ8G
rU0IOmHQceG8TWmFfmNm6ahO0vaBfFRjPzYgcytjY83z+MMBEaXXRLX11jbWpESs5i6wf2Q1ylVG
NUyPV50wOEcPIiQQrLaBmeIP1E563qKV45cXI7VL0aoRMVaTMqSDjtKykaODtrYeLnG+V4Zk4L+F
FaV3U4DCO0rHbUoK43DSiGzW2MVGuS1NATu5oEf4FTwqDeNMiKLbMW3HJtzPtymj0Ps4xR9zwaS7
aa/NKNCoosK8uC3yrjrG4zANOzm3ev4uZ+BrWz2mCfQTD3/25ZgVbNVSGwlJXJiVbvHgzHT33Cng
uW45JuzRJ9kSXUgKe2jqnILhVSc9Y933yhoQprWEy8uC0U/BmbVdZaaYd1gqJrFrSypvCkkNn6Qd
Kgi0SDsz7HBS34twUidhJhzH+SmekDxUYl7jZUJ7Nc2yvXNpVIzIcCLxIw4RxjAFHey3CtEvMrBU
0DNE0NG/gNTQD2B2Afn0CV80h1iGYy1BLvhrJVN8EMR2sBmHoVFnBd/aCC6vyKctqSQaPFSDcFAi
VgDA01fNY7usz0PSjJCNllXbXdZvuvMs5dBZ1GvVChZ45sghYwFW/XZZ/z3Aqnf/U6AtyrpGiTWC
w2BLyKy7HSMTULsbxIzYHHM0MMS07wNkNwvuE6h/zh8OJdbf1j/XW7pjNKY5GvFGfzoCagdZVMzM
F8mDd4Ws8bsPfXVT+OhBEBmcj71iUxLiRw38IMRuupmVe+5IFTDoGrAsTAd8sX+oZD+fJWgc0jcT
bKIO/dO/Vdb/d2PQinLF4v3ifcZtK/l+T+T7/ck7gyKzWW7btNzA9xXuHxVd/z/pM2LRSP/34utL
pl7S8uVj9fX+E3+ptM1/vYuf6VSRrSbhePy7/BLiXxZnDvpsAXoFDtjsf/+OVRP/4n+BP2F6Lv+j
+Birhuzb59nz6C1Z6Gn4ff+OfPurTmk//fePR6BPJ2xTCrThApc7BdjSbl4erA/VVxGzb4pe6U2a
iYBxSeqc8Ej+KSz7P34KZywuUZqBJT9t5OjZ/CKpZ71h4EDJT3XXHcaumF4/3PY/F2FcDEXucpYO
hEvL4HMEeCcZTtpozzYuYqNVE5v4oIvIOAS0V09eX7ZfDELTzqrMolb4/Ud/XhXeP5tuiRUQHUNp
vICEPt5IvJRVowXMVeiCVvjMGclnRtQ1fozVdrZNdV5MJdjuVMh83BCaFz10lrKeSlFAAYyLtmNW
2ts54cCGB++9UGZVXjIAsBAK//5v/fu34ZhLac+HCMk3vyxwH75zx6eP6yLC3lgI0m9bP0nREDld
86fj9bIQfijfuCV0PvH7MU+gXWkuD/7Hz0lb4WvNHrvpEOC2SFjEKJfU70Zf+JV2FQiWntT2xxgZ
Uef+04vkxIPDj3P9crTngfj1w3vycKzGTv2N1xruZqaSObMZ4fyh7P+0Fyyvs2sJmjgBjTI/CD59
SmMDO4qsxsIWlbZPgwuxbJBg/WQyP/7+S1t+0y8305cejXnbEaQJCWzyv14POZ81ciDU1UljwXrE
c0hayhB6Gx+//FmeyWr653cw4FkGfYV9w/M+tzqTHiWfcFN7IyfHP8TuoNejW/1p3vC3h4QF0fQ5
Y7JteQ6t1U/XVdJbc1I+xTbr8DalVbrLvcTcpBASj8JsHuxq+tP44E+f+enBLJLSmcAGodfxidgD
wTBvgFjBvHPdrx2OV3JyPO/0++/v75/JksS1BiaTLdb0TwdELxoVjvOByAjfCE9DOnfXFp64E5Na
Zi0SzDLIDZwZ4c9d+b/3uP723GDpcTnHM88jS/jzmhiV2vDTphOoBZr8dmBy8AKgw0WsC9N+NdBB
vvr9hf7tlWAF5F8Ww0Q7EEKKX7/QCsFrmzfE21DE11dWUDf1pifGyt00fmocf/9hFmvJrxeIP3QZ
tQimLRyBJcLTXz/PIndm8hq82a1LbMe+J0C+PMF87+avaafyeB9xkeEuwkhXQhvPXSZb4TTndBrc
ACo2pqGXMUeNSnBOlg3q1NZowE4T8BpjV6u5gVFiT1A2x7EuUb3kqVNtLcWsZVsOVTnsWdboD5KZ
N9qHvvcqC+FGooGY+H2i1miMyfVQLYXo2TR4VnnSiL/sr/48eg1YnXyNyuoY5CSYb+3CCtm3Ss4w
hzRG2vrqUCeDo0LMVp2jwm/cw2D2gXVayuVvliq0uUENXj9WpfDk0QV70q0CRp3eSg50G6HcVrBu
adNT0k9DxtM+qGDYJ7kCZBgWNf5LO6/7DKUCejyso3Yk9pEh02vdBBybZ0/4wzUT+thGN+DVj/WE
NXCHJ0HWu7FrHP/cgRxG0royUSxayoyvGF2gW6W53T6EWNS8tW9FGSW9V9ZT9I3V0RmdLQZUgas6
BP/Bra21yHS7UrPnfOnM0SlXAGsWDgx50QQogoQQS9Nb4ObtkRxM2HSjfYA7AgFORarlKkK2oM5m
U/gHMfa9sXUyD4Ep9uDwJsBYYO5NcPrPoe91fb2qpqHBYqu18siPz9H432m2C+vGafB/7AtM5GI/
N05H7BlkkMVizjBRkycdzGLHeW8gWjQeXVS8jAiAG6NyJTiBtGnkzq4faZyvnWtsbSvNaSyIzs2u
hQXC4jg0nO/Wlkm45jEEeYEBVEceYpYUBgYJ1H62IQxRnrUMecnZgcFat+f4m4L7aOoqC/00hji0
bUPzgK4cflcMcoLgWzt0sksJIWja+cglj6HDBrgCJE+GTNXV7p1CjDNCo8U9fMa6TrFR1GQvbkpO
X8XaVaVERNtSMDU+DJJVVtu1/9h0HU48lB70i0H7WDvTyEkXRVWN32BMx+ZhQApzL0QzZjvbNsjF
rXIYR+D8B+ZzpHajRy+ijFSw5bH5wZPP+dqtakCGdhuGD1mP/ggNFSg4zixjUm/mWvBakIianKpZ
6ng9Ysy4KXsrKrdGT3gRCG3Pwi6vYPTtvbKKvlZ5qfglmRED2yIwg4CKfmpe7WiwgssEYAEDLAEf
Yz0iHsaj1A8FPJ85BhukdWh9DwwCstdO7U+0FXrbRm2Qh903WYjZXPvQkU1AQJqXoTfA92wKzEEp
iCgng8Ecw2HbtXZp1EAgfPCN9Fnn/oo+U6c3XowIEawu7819AZwoumUTTJNd70KOXrO/NZdTGBCz
ZSVd8dRH2nw0hia9WkZGzr5PRsavUdpmyRE2th5XAZEV/hdh2+aJV9d86vQwMWSsDXFXkngXPGcC
fjMmDhQ58TrzLRU821FcxNd2ywQoXZFsAhsVN1uG5Au9umxI8RmcAjOTiZUGrZZqr2382e1Zklv9
3cAMOma+CO9Aw8ANY/RGZsamvCOiVERHW+RwdLOyj9PzmvS6bKfE1IrrhnzM9lZ7FUTqtd8pYzgU
c4MuH79fpnBNZdZ4bzR4bXCdEwuz1U7r+G8g+xPY+dSmpJP1SEVXPbGbkCk0AECEueTdXndZ31/S
BozzHUYcTcxMPA/7CKXzs6fYZkBVuXMEn8fJbkzaG9iu9Dzf2NNgP45+h5kuSId8m4QhxsFaGd1T
kifZWVcX+s3KrPlHnJpK7tECplc9idHqWsOeegkb4T8Tge3dE32UWWuwCADr/TFu34h519em0+Nc
CV2p3tIIxCDNFhcce213pDIi+grUMa/mbJ+y0XQbH2dEssryyiOHovPNPdiQqDhYBIFcxlU/b4zI
J0ajSwuw3APBxP0m7lzt0uGtKh9/Thc0J4jClb320HTj62T5XJGchvt8TKCst12mfYySafXkyRm0
ZQETKD7gI6IbPQgcWitG9Ma31jDR3encK74GU6XuZ9utyZOLR5OYBpTVb9ioJCiXprI74hdws/lR
TExNj90d42Tn5wcIV6E6tn3nvujMpwkj4rF/BG9HqgfyrrTb1Ok0XvZOPd/kLSqXdR+jyltF0o0N
RNG2OSOTCenhWCVIJIKC0+qtyGX6AhCbsA6SU1IG4XHtMeqXDqA1eHbK3OcmNK5dZaT+zQIVV/ea
uxKtrd4eXnyMGt9y6hMKq0679CYNHSCEdxOd7CeZ9RfaM0eclvno7IuhtLstFOuIb7Fg00nLKX6c
JNe/8TEYlVt2XxPZ7KgasYkzZet1FJbZ9WzMMH26lkDnw1AYLMZh4DTs3F49IfibE+NVlaFmHmdU
AaygWMdwrSa7fO6EFwaX05hnaNYc9o57cA/EPBXBkF+UurdoipZ+TWsytcOD15bJW4yoI12XhtdG
TK1l/c3Fs9nusj4lwbPljv4AL6OMTThNPAqjWzoPUWOrYYu+PQr3Y46biU13ugp9Lcd94wWzuwrI
dkMIV7j5V0HLst2VwJ05wYb47dC/lgxl0o5SeZXOlox3ltQ1ZHi8UimK1Sq5HlVtk82RVNZLG6FT
XVmL+J9IGIIeIcIZ/kuel+FjZXa+WGUaCMEaKaX9ZcaXRccSbzphYV1fvRiIvPIN6a4OD7ASw7RC
zw6igt7g+Ew4XRjtFHL72yj15njDmQULo58Fld4DbkMThvTYG5ectHzcQp01d1AG0ZnWfticgKsU
01ZZMclKDqXOa8JieOuzKQMwdUI1Y6HSLhKsMiP+rqPq6ohX9lkuLbgSaoV6zLN3qG7M7jgYnUca
gp85TznNXHuT9XM4klIi0p5o+Yl8jnAe2sW+0pskK2SiPYxZp+7hhqbARMEL+euxZdXcBKBBzUsd
NQtCt874VrMOGbtHPWoQUJjVOKSEorFY9wkhHIp5w27O5fCaYqWhVK0S9IAGbFgodIuEkyXJNcq1
E88QzGFpDpRTCvRuavu+PnRWn5IGTo/cXs1ObR0ToJzUjnUWJ+s4LMenPHYYycZMkYeDdr3uNoyc
sjs5UGHYebQTP9SDTTHmjw5x4xjg7aumZqSxN7VLhKdnF8y+7bSh8MVYlXzVc/i/7J1ZbuRYmqW3
0qh3BjhekkDXCwebJJNpnl4IuVziPA+X5G5qLbWx/uiZ1ZXhWZ1Z9d5AIpDhHu6SzIz3/sM535k+
Ol1mTlhpqWMH5pTa31GZEZfdG1GS+JMi9W98Zi45I6N7UmWDTpZtdfc8GWr+POix0XCaRHyek7XU
9hADcCqBsYgwCtZCNL7JpudZttXI3W6DmQQuVT9U6TQ94bdbNwF1g7amHvihEauTB5Izh849W8bo
ORfTdYK1NHOu4lxUd+CSIdm3RpPgNSm19qXPp0b3rBlmPr6DVQTJqJEfoEyN/awkeYM4dYlRvxXa
6sqQO4nviAuHmtRirKH6AtNUEwKVJTvdXVwNxnsl5OjFqB+vdFQWrYfWzjivuWLVAXMtcKLrDKHI
n2xaYCKPkgSp6aD2wCWtqXFPS7RMU6hFQjxU9mzm+0azqrPlROtrR2WXhWChKQ/V3qWQ0yGzbBT/
VoLmSqqXaMEi65WIuW94O1sdmzprBl+3E/JPhx5S51rB9K2mAkPrlKkPZOlWTz32s8E3SDH9msig
BB6ULuOtG81ryaoq7xQ+a4tz40TDZgfr5vgZl1DaEtld1CApZ2cGU1NWNyZGLnoN3li2/yuAzHDC
FEPhG8/WSI2YOJxag1odG4fMOk+3ahhojVBYQmAR1l8Uc7RgY1qw86iKM178Kauro5UJHh0SJ4a7
lROy4yMx1fDf3DR6WNDXfzBQw4CPjklvw1Qbm2+NX07BAsztDxDf0+SJxOguEuw20RC2y2aj7VeZ
8bq7zYOmlw0Klchk6zGuYAnTuSeNJ4kHdhrpLORbHIM0gPnTWmdFcrYHJNHUD9kYKxzOTUo0vYmM
tfNgrcQl+D0dYdrMUfQ0NVnyw3GrZsZDG5mXalqL5IojsnwDSY3gfpCz81CQaOLgQgaWP0Cz5//G
0tjLHiglYMs6eoachkzURKP/4qqTNLwhyjQqf+SR14wTGEF2zpA+aTw7xJCkpKRgjsxcXKFrxcFO
1qNqeyTArpkXodVoKLxM87vsJ6IdRvCRpyFxqFWSpqsHv+KfcWj0jcsjIicOVMSZ0RgSz+yCgULw
CHKqLEs6lFJ1JOLGTlFDwIbt7JGmVs6e6EuYk1oKTCJcWbPsYa0lII96fL2+5JtO9l2sAANDLWI8
arA7ETtKx3orddskft6CtVRHmolnZhoGrMp2VuF7pRa4gp6qcl/1EQEQqURScDc2BQWhFKN8mwy3
esxpk1Bc8h/csFkT7Q0DQZcjBjwjW5EViOv2IxsrqI0WBm815k1F3MXS3s5ulg27WHElL0U5jEs4
ZXIgpajo9c9tIQPtYa0JS8lWNSTKCBv8UCjNV2LnAjiSS55hCfhtRsrncHhrhQKGtlMk6vUx0rNv
MVvJPa0V8hzi4/L31kqnr0YfZ7iSYIU7pg6dYu1nwlxBBaAfRwFk5ViuQamIb4HNoL5Ui2GCUZ5I
xUYeMRZ2ENGW2kGmL3q5o93OvhIFd6GfYHwEhEam6ymqYkB1zIgMYptjaCqpuWRfqSIZJrJwZNlb
avq6+ADCCM2ygbl0ni6X4toYzPp1HAvjGhMmq8pSbWgpE0foH7pWKtdTNw9veJsg9tqQIWavNrLh
vsX0brLaU8krmXSNsKzcskh93tRF1Q4jXvSDQmCsyHdQF7pVRL2EKJAzDcsJ6xR4bRQpN7ad2w84
FJSnEbvARxQVK3e4kcaPY7n1K1lUj9Ins1WAf+ux1rsIQqNzWRWusXcnltzMnXPmEgttx0+9RzuI
BbZ5ikDuMbGHvD0coGITLDP0KxZaOqTe2OmOWIcjbSiFZEdcGT9HTn2xb+RQPua80WjiS8s65OR3
AAUz3aQmdSQerro1pnxX5+qKtYPVhDpEOnng7FzJn7ZVVSEepzHupchbot+HYjI9EMHtPfGhgBwL
wFmcHhaserhta4zfhuU+yShtTKmp5HmHvWx1XbbWfAgoyTlxoQTXKSttZbIwxlh9g7VP0d/cYSDy
Wm94KANOYIFdZhwZIDVMSa7HcqmVfWTbdB8b0w97CSmUNA6dbXaHiBAi56Nik6VDhS4JPiTMyHyZ
wEzgMHRR7vtSU9ktSsPKLvPoWG3ImGotwtYdSHVuy9I9wkBzRdBVC858GwPj82BnDGPMYdI+4FPg
JHX6ZQV6g1m7PgG91OLD5EIx8aDZ57tx5oPnK+niCl/Py6EBCbiQnsqiY6ZNN9RXiaiA4BakCsbR
6my+h8pQSGRdc75MlXO8XXU9HsJDV8+YbmtX8MEikZOvIJcG23sCvpkc0WjlpR0Xtyqxn7hDSrZd
05+JRktKEtJ7skH6kRgqsvGGxvWGJlkUSHutJNsvHWo3NGNELUHpGnEQ8/ZNuwx2XMFems9KqG64
zVeVcVRGbFSCD20GXktGI5Av4RusEgnWabV+r2W9EJ5oM7YzXQOzINBLOT/xBK/WzuiZitAqWtmh
o1kSOzTQHe53q1Gl3xHO8EXQu/FKWwFju7aG9dMchHXSNTFz1PWxeMWCbL90md59xqXpbnlRCeB7
dZbWF/NhXOWDCXAtYNZiLztb6uNPac/kFVOSt29uJbQL0UPIB/Q0dp64n2rbM3M+p/tpmrByE6Br
n52O/f5glNFAkErr3hZ2lb8yuYAjj5lpoGRuwdwEvdaj6Gnt7YYHuNGB3gFSRoZZAxfac+gjyPhs
GLpkCYvKnqgGPKMzmLxAH1SQz5MTmz+MTI0eeiwkiV/akUo0g9OTS5pF2vJug1oufG0omCcp3WTI
Q97lRXrbp0wDCRKDpxgYNpSlQwrRjU80xyzRtkZDDusK/5gNFs/vrb5uGqKR7J9v0IbjhE7SoF6Y
idhJ/QlwCp5NXOvlk5JnNY4ktjVeug7zI5B5E5W4QWBSMCDYGg6TPdgkGErLsoOZjDTC53uOc1NO
5CK1EzsEJnsNplBhwcJjkqbb16NZKJtEGOk8NgCsvERWJdWdA07fxWwn0LoNWDY+kiLSGRvwEC47
JYU17c+NcF7U0p1jQgO3yxtDCcCHuc4WqvW+FBc01Y55AGXk0jZAnX7Bq2/X/rjUOmKhpGao1qe2
+ZNtQqcFKGGdwsu6xuyCqi6yt7QltgdMZIYrSpsxVkIoWnPnwNE8vTplBfdGXayKSltluAQS3wJT
XMwVCmcrapsXSBP1lwmt/iHDSBaFYkwkbyYDKh/7X/vEiTnd6JNt4bKkpdS9jAP62yj6/Ie+GATm
pQVZS/sFerERmsukvUZWDFgGBY1DOhWCr7PVOmoM58BtRShBZIKTri1CIGFA6QvfFzDEo8WQl3lW
SdLpIV3yhnhsxYhfDQN/GiCwsoMtJqO7Ja8MoADanN26c8ZOFz2wfoiNfHJ3pjaVN0q+lP0uUzSA
Y4sZOU92Jhee4t4gaQ72NX2mOhS6s6tF1CebF3GlcrHHBYy9tKPrRMVi7FtxPPSnrGzq14hBKrGH
kZ58g5YhJrPSCRsl7JCsaZOtKm9aZinvpHNG1QYeN+pdw3APV7ostMwzwMLeUuI5n9I1Js1PnLh8
UQWJz0EzaflTOtUdxFEd8a/Xz1Np+0Oq2E/YB1tufc6HeVcYWv7JOrnXoIoUqCHMjjxAr+jt6M1m
9oeTMwXJ9WNqTLIuhpY0Jo8zElRgPVlEkWw02S/DGoefWmvOuccd02F0HNi4kC8mFRd3Z6FdTMOe
cpj1sldDa0RFFrStC8ZLZzJx7jghFE7EcTnY5mgM1yY38wvAMUX6JoXK0ZDjRBJc05mf4EuBtbWg
2Fy6ZKd6yUjaQI+jEgeXica6X5jmfKoj76+vzbYCeLamGzItO3X2wrWwElia3Xy3lcB01ayLcp65
KhBa93jmWVgXzUlvhXMVL2MLO6RpqEMHxrJfrrsqnEyjUl4rCgkPiNS2tHkxrPmPGGsxiqt0SzZM
xpplTd2mlu0ZbprbHrGiHLCLtdiTL4ehcDx6M8gwHYyjAfOdsE9Yqdqf2a/4bJR+DPbwXKUAOh3e
n525bLnbFePwlqI20tKrhRmZDp6NvG7NafmY0JXJ2i9Fz/Nrgxu7mJa+vINgATzXGlS5HkUogVZM
6BFlKyxiFYY6S/eYNED5iDFHhw7haL4hWJQsAJUUCfCwaW24Xpsr2r2RjNQVYD77PFCIrGesEfOx
8A2OjCmcWFUu3kIznR3ZoFkXaQxTTztqgFWJJdPDUHQOUwCDsYyObbdEXArfwMC4ZEME8NVxdR9l
WcZ4OSKG8uStjJW4agQie7gSa6wd4ddYN7Ju1FvCb5nrx9RFyNmGBimdXRgMlWMWvthYMYZcy7mA
/lBvVo+LoYDtCdGPRJUn84VnmShOXQ01BTQThYASOWStsILcuWMUcTBVMwT0pgewtHNr5i7Q9Oou
20fQMpprscXkoGHkYjznzD6JWWbCtgILmqq30hGK4sP01IDX0VDeUYmQlEahSd1lL1PxVLR0BGFG
fsTWNAs7hQecT/W+X1eiFCVQOhkyAREMbwEwAFaYQQt7TYtAJizmFgIYXuY087my102sL8WXRk9G
Sx1txHKlZInljYDvVpICSvfbdcnQ2JNDQxZrV3f2MTK2ZhwoojhrdarrQYR8iGOrWbreL/XJKPbE
uXP+T240XdEpifE4AES8MB7BF5hihYj9ToXc4bttmnyZa1f2Qcq2r9htlAKx65OepGp1g475Wp1l
tUdwyfLIY1sqoWYO3MbjyqGwa2w1uqSFYcIvN+ofUwrm3Z8Zy9i+meUNiLtozlnnrtRAvlaQlhRY
PHLM4FvWTTso2QoQVn2J7q0icru92yZQUBKN8blnxwa9qUoDe6AMnu0dnTCDmglRMmEeXLLaviKl
MnlUmVkPn6lKHbZrjCXh411GDkS4hK+aX+qmEkR3qzMbQxgTWnklE5XFJhF9Tk4zW9QmUFr6sZ1B
A3G1tI35wmU56Aejabloq1So/Y5FfQGGpy7GC4lQLDo0rZ+7+ySn0vVqji3hxbE9vbLtZ1C8suEa
aX5JeiBHJcPrHBRcz+aOgEbbCdd6NHbU+TOkNrUgirKplOEeQVL63tcp6t61YCKLbLuX1wzxKVNH
yyW8AurFGTXLEp/N2GyAtrgGCUk9g/+EiNAKnorSgsX2lrmlOTesdczx4Q4wCPvMLSLOIt2kHiGZ
dT4YhJ+DXTDW8k3jkKe1cNCwMMGfxBtErBGqZZZCPpj0mtGDmpGESMZiXLy55FddTbCN47DJ1eyb
7UT+OqdI5rxmLcZP1xqb7iftCzorkhsB6ryBJVChHg0mW513h6Fr+Z0XHE8va2GSZCmKWQOpA21v
OTH9qsewEyOrwciuIN4IkocwFc8N54NRsCf0OiN1pm/olQlHGw6kigFtFUePLBuSgV5Kdh/StDk9
lMRG4KuThGTuZRLD76bHdBS/daPV8gvkAodYGWOIAKObOqHaIUsKM+7JB4KxqHuZK0FIcO2q98id
Lp4JConbMGP/Dup+EJzr7qq15NZzPawPC1L4eW8mDpdv1qo5uyKnUBem8qJJTjWxQfDWKH4SprMi
KYIO3HG+y4vRgOgsLffWocgrQ1vpNVEy+8oitN+jNbXEdcaUVh+uO4zrc0PuSHesRdKsOZIBRqPU
53pD2w6m7ZKitYfmafNobIPoglh2t4uYqU5ryayr6ytD57EdofYkhuBSsapagVKRSrKRGGUIeZJy
nNFPlLm7ixquMjZB5gBDNBc0C/OQ9IlfKG5d62z/1vHIPyo2xU6BYxd/OMMQXrhFM6hXErPeDulp
XU+OlUDWKrR4oJOpWYf77GkcnjwI6z8JdXQflFVG9IIK+0BfS+Yt3HExSbaMgEOHygAr0DeraIYI
wDS3Y1SrAio34B8sXp4zqseDMLMdhbHhyCvFInDBl+7QAJYnIYQgFNbX53UZdM/O7C0dBWV64gsk
4O5exxim+2ZLvg/HY7EM9I8ZA/ax09M9PgjBX27m9frUxDloHECYRhKMWut2jJX5XM7HNi/EZ23X
7qfWDkjmJWoE6TJZU2pxpmeAoTigSoAP0ah2+YRmeEhu43wumm+Ifd0+72VW3siCIf9xYiIKCHFm
6h8Opp1cGC31Q8j8BNG9RhbADJCGuXz1vNC21ozB194+FkqcqncRJax1LLSJsC7uclXsUogmZTgT
Up74w2ixs4VGrerXWmxQwq/MtdQ9PHktucxdarphYtpt86pzJVa3huK2MJNmRB0+IwumfCDK29tf
OqH/r03+FwTofyOZCj6Gj//1heZjWG4+yq9//Zfzv/9bMfxJmvzrD/xFmqyZf1jojw0iHHEvaaaD
UvQvAGl+R3MM08KjjaJVwzbwf6XJhvgD16SBARrNlYrMFkHWfzjDrD8cVaAp1Vi1bSQL538iTeZL
/Sbt0pEHUd2YhPDYGAk2EfTfCkhVGZdKnCuU9BuP1bFDXZrBCPeHIeFd1ZBrvnyw3LnVio81uXXG
J2Ce2JQ9sSR36pjtiZPx5+yaPiTs+weWal4NJ0x9RmSJIV/10lIL4xY/PLuxCDCxdrcSSicsgvbO
zAD87UvL5lGf94PGhORKaT5rqCOUJ8shfhLznQpvoMOFGJSELSRzRVB0y+6P7hfZTx0FpCYSRbQX
zZ7ECR9v8qnml+xCJYvr6JRwWllyApD20u4LkmbQWUw6+1tOAO6xL7O+FdRjads9TFUW5M33KjFb
ua+bGk0r2x9atFwGKPEKi26gup6MD51lnHO13LFoZ6T06uQ/0JH7KexdO8WSNuoMNwRkBr+WbtgB
1FPzT71h/mA9UNvsk+ljNupnsC3hHMmdtayUvrI+lBEQu2qnNfGuhE4QA0AEULCj1z8q9cSLCIVR
m8DnG+FAjlFuNwdmyIE2f8+SkRD0M/tuSd/JA52Ygps1apcrUB8eNhewUERFdjcMaX3DjelyB19G
nxQsJTNgSz8U6pe2fjrro+J+wIfzByIqtHIkGfmHtTJoj1P2UckjBtowtw9WhyQmz/dqT1dvv6rp
egT5D0AEcxQr9tEaiB/uQVfuozoBA+FTIJFLWPiMv/dTPF5mRH4puhW9n3eYeJErGHv0Yj4VbkjN
ElIk3BgA7HrWEYR+o8wJExoEqeg+PVaYtB8VqRMIH/CZmb56JafklCbw11ZmKCN35JKSk4h7pH5g
uTVnP0k0Bj8W+1TpAZELBHWyuYVTlW5wXb+yyKzKOp/BOO8v0HLc8MIqyNCLfW4IlDs6PVZ/FP1e
IZlldomel0ABCeuguIVSbPq0pvvVIf/R8g07jFOCJvTiFIvnaXprVgbFxbnoo02X4Vc8CdtXjK13
bYQghWu8rN7yReNl4pNqHLP0055pe7olmAy6c542Bzhu3K7BxHJ0ZYi1RDoyKEpGAnjMlERlFqol
7iJKEzxhc5AOc1AZn2WeHqpyW4dVS1BU4A8J4W4ZTwo5BxjIybO7FR0/uHo9aQ9NPl/KKPibo/C/
8AvYmxb1b0TV+q8DBlmBjvcb8P3fYURs7OHJQC2sF98pgq2+fNp0iMBgd0IGq34bszp2FVDUHULH
NjsuNnOSKQmbdQZ7KffI3XazYARJmTbFlOfmbRklO+GClMS43Wg/qvkerenqBMNXomc+6PVaa33N
rTxzKQK13smMwMHcZch9VSf3a7urt32KzuzJ0RgI0hAa7+hgdPJNHfXZ3RK1eZqRkGGP5RlHybNe
C/NnwjCAUN0r0V+1JVk2/TFLPmjLiQDC/LhX5GPBN1ExDkPSTt986ZP7cli4ePf/+EXVNsHtP3pR
f9PEjzYRO7X5q8F4Uof8lnVFkDQsFBj7lNX70uAFV1+J6VydvYZVc2nLf/K+btHMf/ctmIYOOoyt
oMkt9eeLA6+i4sg+B+qm2SEVqIfUlFlS3N9iUczEjxWke+8jAQytDmGpb+n3Jhxw5bW1j2QY5UQs
cy7pz2p6zVOvLMfZuoqdfeEGuUg9VRwaFbPp+E+U079J/LdPI0URLi57+84d/TcpvMYnBtY9itHO
/THCfx1V4YMuXijy//FbtP1Fv71DfCHGBoAPcCr97loYAQmPqmRezFMGQoZZUBn7zrxPnUPc/rOv
Zf/dj4WFHO/T5owRpgXw5c9vBiGos6JHCcJm5dqpxL0dIT/pJWD0+jCBuYTMHGyZe1pmvMqm4P41
WE8e8zq0wPfm8gwG0BuqtcLjmj0h9/E0OAgxa96lYIwZK0HMPZ8ogruzBGnN+j0uA2k8I7PmDB5+
Kl0Vcv4DD2+J2VMhh3KasxIiwUf2n5qZ7gdruQU43zvyPIvuNF9M9a51xtDQ6QGWu47NFnC9wBXf
i2UwBHb9mAeTCDwP0ZU3LRtB1PWZNLxPpXGs1fmawZJnahwlcg7trjjo8TObfM7Y9thAgFUS5QAJ
Mlu/S4USvT91yd7pbXySzLaxug7TDeM1nc1UXOrAt1gkcCE6becP0SPj1BQKqjUc7OoObTqnegPZ
ufe2CU3Hy2Czeu12snlRrOftGgYasreWF2p9NivgcMv1AO+Nlc9DA82d+CjAE2eyDHHM/tTU6xyG
LeQ/L1Eel4zGs/i5OOVJLUORAWwfQTu434720+YlMNQQHacvK5CDCInsi63dZ+VlGg6jesyH+4mb
A0YXb/0LEURkZfy6Acr6ZRhd/ACWrzICGxWyDPRrTLVMMXxlYZwKAbKAychwa78aS0Af6gueVoj5
0MdxqM1BX8+cnvBSBcPf/rpFotGhhRrWmVW+cRzW8tEpMFLHkAgLpoPmJIMNxDSbadAPgNzrA+Zm
mvrGYy/i4QDnI/WpI2xWC+1qJXoOlbGbHhKivQtI7ZG2t5dPGvYARXFo8JzUOuc9dx89oxVfEwcK
tToJ6a49vhybxNDtTHC+Eb3xc26vJylOer+vDOR6lkcSlxeJZw1K0ARxwxbkpLJSXu3DdqWSYeiV
cwYtj5O76g4q4weQGb4rbqz0J0SOuzkPIzbnWjbs+ejt6PFL/dVhEqhb/LExPhhIG9lD+pN1NTkU
jwvxGZlLoBNzZtBhOfq2ZFOHMO2s+ns2Ww+F8TRZ09lAlGfaAn3pPoqfHDLlW9LV+tjwWVVkToGh
mrVwdM8SZO8ot0nE+G68a8dPif/B6tBnMmY01dO0UBLAA5RQx53+BPSUGiZjiflNlDn1iAidWifu
GAFVI48aszu9+a7Vgxjum24ixDKQPFuRwVIZVG2eO54bv6YTTgvEqeRMegwHjol7S/knna+VrBbm
tH7h+vbKFak9t85lxPVgrQeDiqs0uMRLeK7o1a30ZZwfVUM9Kg7vjkwe8kL3VobVGw+n0y+RqoR2
0x3G/lOpeb/MVzmafuICWJHylETxw1ZSygy4nFuFiGVAc0+7pPms+pcmJ0yRWnPJL6ZQd8P4RsgD
sYl5sCJUFC20cZOJwkGJzr0bxs7zxNJlZWuZxt/oAJCnLj5xoQx0fMeBrF/tFgrSZVBZ49JblMKX
jCnj7LbIeV5mPivL/Uo56owvtn5Gnev100ukCfKg+FxqJnSmNUTp5FfOHCw6YsxTr4QNor5tD5/U
xwqadKQMO0O/1Q55MgamGerJc6skp7jnjK3zZ5wgoYwK30mtcGslRq242DAtREsCTLXuGdQz4kH+
t1TeRABOyeAJvrk3Fwsrgv7Sao4fC9Ly2DIU4rhhhOdt+iR4jLv3uFt2btniccfNIZ/H7InMv4pa
SckwzqMLxSB7jBZqp+y5t1UGm9jtHor5p0Xb09bjYS4RSC73iiL2w0LyaImqOmKcmHR3Sn/fgsiK
yNasCLoWnemL9JDiRMU0COQH20G1YBNBiFY9cDX0xBEhZH9U5VXS8SktjpNzRfAb0uxf38pQD4Gm
3ObESdibyi1e2FjwndYdZVXvmdYnoAYMLzy2ahcQ+ecNqr/MqD74cq2l7Pgg7RKq2lirfMwPfk5n
63QFgxcLtPKLtTyUZhU4feGveX3KnJ8aOnOOvDHSrmjI9zE42sRiWePbP5z1NLkHaVroGs+mrhNu
/pSrB4aijOz2+YRX6E2OXJvDdUtMZmOjlzMvm45IJ9nyDhlIOh1idd9EJ3O4NuYH5BBtBHVX5ye4
JvOc/ToJSKp76Fs8EMpXP7/CndKofVwLNSm01Fy/anLLy8Retu9r9dxsX6csbkpyuJVoM0O279jS
/AhRT/bc1n2A7oXjBXTB/NjZ8XW60EjwoXXRDauZDvRR9cf5kltLwIjQhxPvL419o9B/DxIpPWuW
bqrfnfSQ46VT5vZqkFlYrDuTHjaHgj4/ajWDy5spf5vsd00vnliN+6b2XRLcuaw7VPPBkqBQI2am
XHebxHJlMbwmerC+z1Pnw9hliRrRECXp0RhXj9hSx+m9sQsiswxIaEaRyAGOLHVBH+beIZQJshVf
i8ZK3eTW5qM6j4S50Loysc+mgMmz56J7c7oBOHENhiYOEu3UcZhazR4g8mHSnogBudOJMpkRosQi
3+fwSmfH9RpXeWk56okO2LF3QIr3MPfX49iiwZ7wGcAnLR5QI3gDtA9HYnCwX2nub0C2+1X7FM1f
irLcIII+KibyH9bVS59/MzL3WIrRsB0rN2QqwRvzpjBPZfwfVikPHk5kVkDnDVQZzRzE+YgwnHb+
kaWdX5bgNUoEHAb9Ch/rRkxeN1v+9vM7C/1RwhQRG5dguF+3qJCq7DGt0XKyB3HW/LR2PNbkq5Dq
E2azEgoVxKQeYFgmcxMSUByorJHJdfWyknOEV9fgJ7SgU7drdQbYEQrwmgVXDMHqSHK5zyG/1m4Z
VKSLltlpUE1MTEuAvjlcCiq5+mqquHxrv8hNihPpLygWiCe+UXiWE+YqQ/TdMviF/3KAeBlYNqq/
UwNQ0TFyL835WXAdmSteEwUkYclH39qXneY5teWt5XqNwI2PSvY1bTizyfHystl3RnMwyUVHDXmT
bFWK0V+ydH4i3SBIzQOooN3SI/FGPyLUhoVLTdoFykMgr/n4PEdozfssFBGfVNw7ihEQxHtT5Js4
vzw3w6XMKT9KaDdb1zpXHzrZYiNUW/RpkVcmQ5Bv5qfxZ8+ROYnihEnlGCPGcExJu9r5c3u7LunG
JtplYj2CPT6x7nAahAOi/GnYCfP+wm8rGOvde09yiD7DH+F9rAsrYHPiLaWG8ozqk9fIsUo03TsO
40G9wtYRIGzyYiXdmYKN58M4mP4Uc/1Vr3yaTVZ1i7o3YQZmA6BePNp5zAIrIu2XykQpD+ZCq1yv
gayf4ZbsKqw7yGbX6ommQG/6nYoMyizIv5p2XfMRFzabunO5Kq9xl59GU7tqs9fYeS1zSko57eVy
JoKKRUVfXBDk3kijP65Du091uWcIh7PkNFE6lVV6/6vZ+h+NnhkB8r//vf2ZT3IjuhTM9S9Iw3/+
23+PnLH/qre5bv/7X/Wnvxn+w1+/u20c/Kd/CX+Nhu/Gr265/+rH4i/fBbS87b/87/7mXwfMj0vD
gPmzHqth+9tiVAt/i8DYiKj/b2aGR/Tqv/9bl/5pNL39kb9MpnWHJEIGyPAtAGqZEE3+YzINNINc
Ic2EZmai87VUfuev0AzT/AOsILZ/fCJbf2vSaf51Mm1qfwA/Q8YA68yBnQF7+DdIxj+CZjj674Mj
kJiEBmgbZYIvppq/mZxNmUaS9HochHGcXSaDq9BSLLbpqNfUvd2yXierd2ANuI6gl/B6OXXEZT+W
GPjVPnuBFCC0cCLT7aYzSTzyN7V6FUDBZjab6cP6qhHPYvgI3nucS1x2DG74ZZs5hoVNatDnzj02
GCLvV1bKLn4SFmhs6RvahyTRnLtR2YarRHhsgoyuXsZt6hfT8bix9rPVivgDver8nCVLdD1EK18W
5CLHRoeXRj3aAEXZeUVfugamFcI6WjQ7b5NdJ6uXqSx3DNMuulFeEmt4VVaQm9I5K1ZynWfYRVj1
yylHywwMsFVCPZ7DCOh6gtidjZyn91SaGPyDPDMm9AqWemwdInyIWjQGjl3V+GHpz51bW0hMEv0M
e50JQeo34HsdWxx6tfloB/smUiQTreyqad0nNZ/vFgcLC5PXELsS8gYb924M3r4qeBmQGiCVIdal
hWiFmKqNbcrQxFExdhoLf4QpRIQGtUFGaY/Ga2zXVN7lcXDcRtuRXk8Vth5mBNK0nIuvk//wBctn
Uw+Vz2mckaTU3aWi/hG3KOoF44ZYFpudAcxRURKIwuWcP5rM91K0TwU18l2/0h8UxdFqpjuT9pmX
97UTz2zEvVp5wwK4y/r6pBLsyx7bzwdxViLmofbsrbivPAXI7SsAA4LFsAvDLFAfEvue2LqnadP5
Es4do7X1UiSORZ1k0LfGHQ2lG4hq3NXgBsSaw8VuTmo0FVTS+lW9ZCTVm7dm5IaRVvsOebk1Y+CC
8rlOxT06giubjJQMKK0ks4BXDlp3qRCfUTtBastrg0bP0kLox7s1e1YJdyTIJJxLm59afxrj5qpn
aRi7hXE/KO+its81FiQYUZ8sVC8w+b04Wr2Udw0H6W0fc7V11n02V9+j2fnr3D+bQCXNvmdqhTfK
VopQM5tL1ZBBR/w0ZH8m6uJolq4dLrpxLOablD2noTv3m2FT2VIGIiKYlS1bOr6WiGncSc2fEolm
amZKiOHiICidLZJJPVulcFeVk4iI6+za86iCnicDiQs/754V/jMdXRID7/HCVsSn3blmlfVYlJMa
qE52idNpr+OzW9AfoHtWD5Op4lwp2h7JllwpkfCgkRTNZjy9ski2lmjJwqhLUg+yAJIF+wgT7qCl
01kH60b4meMhY7vBvsPDmp7zSDuoTXFKHORqchC3djMfu4H4LHWhvYoAuam4AdS2h5qe30SEJej/
h73zSI7YTLPtXnoOBcwPN+hJAkifTCZdkpwgaOG9x256DW8JtbF3QEn1pOp4itawO3qgigpRNJlA
4v/Mvef20nY09O8RU6WVUQVwh6hStpMHWt+0vlGNoTqz97JvNSYpqFyPfbYfFU5IhujsLuiVDTyS
xN5fomk4aJ1PtxETPCBh/Qzq9MuoKyeeaOZZ+rTp5JKhhT1fSl4muWax0aHiXQbfsbGsUIiJ6iZ/
G4I/m9PaUZidFHW0HpJyky/Li46ZjS3OA8QvxEXsQ7hIi80wYnbZNQRgAX64jxUD1Qr3n68+6gml
e1JvMHCvZCgO5JVsYxqzSKoQczdI4rQ6vx2zAPflfCKN8iijQxgl280rthaGvQtRiTRCbFUyZMKE
LhVx2gmIEBNDxvFh+j2WNLfwgQ2r3Sotj/a5c5TsokcIE+qKkYoosI+mw0GwnUO8ujdysttCIu4U
+YDTwS1o33IRU4ihUpgSY1s3La76qSKTA3ZvnspeovUdszXsVlSX7ywfUp5UvCTGrHTN9UlmXoGc
bG9KyklWqj0y9cwxk68abfK11GrmO1gm1aZxkasffZkoKCyHWRTusCiQ+Tnfy0F7CgV7BJO9Qo2O
Wxv2U19wO+UVJip9TUyhM041K07te7YKVoFYjjjWxu1EqnbDFHZsLM/Sx6uZQMvLkBk34XA0O/p7
LM4DaersGE2HKxA5jW1tfMnct2Z3wR5xXB5HI1kLelKpO/ICSeZlUAWwQTM/x6Zy5Tyiv75F2U/P
w+AXbcKqRjAN7B0gg/Q9+qc2G/eCcVlnxccYQRafmJoRApddG2/w62IwAW0y+tOr2mQYWBH8Nw2j
opFlleggNMx3UfmcVeX4YYbjVhT3FtE92IQPfiKfqlaiFfAzv1kh5pqsvTkWIw9EVOeYZIYlpMDE
fk9jWxAD2qJ/eg6HtryqaFTz7VATSLcilMW+aGk8KORFNBwttqHUn7Wt1U+AJNKrXLYpJupe12+J
YSGSfmYN/0pAanOFGaK/Tzm/GtVYPUUuEOz8qKNxD5HI4IzEw1/pZ1CQ7VM51LAW0mGaa8Qwqv04
2Rka3ywzUxAfadi82zUhJlrX0LObQMePEHWYlMZ+zfoyrAI7WqdGHLJNL+3hKJIWjiTyuuSrEebQ
MJUb62MDW1TGI9TxJvQyfAwYFHzCj0Uqsi9TUYcPU4P9cQNj1pBei6kKVQc8db+p5CGe2ctKZbcJ
LZFWa7MufGuLZkoRbj4lrXD5x68PI7a359ZoebVUSMzjSHmlYRyRBqwiI8mBZg1Eex7TrIujXSLn
RrMrWjOxTkqe6exJ50S5pF3dUQUl0MId1ZAYtYVmA/JgapNJ2mrELylHdNAR8woAOEzMedhOhHHa
sn8zN21huHC3JAFVMA59VzIEc6SmHRosVUo/GUgUE51CzFpUSHVSSmyhZx+TGZEvzAzjbpyyB65d
RBNV4PIx8aoXe3Q3iYrG10+tYx/HQ+QsEHnD6xWgijfDGIbk6SklAOzWattmY/ZN7J8JR6mN5yQC
PO3g4bUwwnGC917TB4Js0V5pi9tEn9EVZA3a61M5anh5p9ZABmSETf5cxcVIqFBU0WFyBwjO4QBI
jQMHxgi9OSo6phk5tSPmjIIaJyXSQ3chGDGzZ23E4FTy5zHG3df5pFIUfcm4mEZUdvn8yMOaWMn5
WxGakZ3Z8czBlouPCcwEUjjsZgU4NmMQTdpLZq+DxIDX8eiToljRl9dlvkYxbXDWDvwohin+ZHiB
8PnEGJYUEdvqRxQCU+6bRKQh6Q1f0gzH28qPyLVnxDB2Bso3nUhJ7Jn5LffsXO59bOXyWvdFsW+t
mhFxXhVT7hlWg1tIm6f4KqYJIcDM4VJvEQ/UV9IS+qNfDewoVFZve1LESEClAo0F4lDe5fXUN2nO
8rLtD2VZCDRlVO48TGQs6rTFWaXvJFvusCYR2wmj0xgXnriUiNc6j0XgxUFP+g2Gn9pmzc2EQYt7
49CNJbmpg5QYx4EPJrGHfgj7h6aCCYqkdAnz4n4UNNBqzf5Y66SKkOeoZMRtU/bybzItB+w9mi2a
UmtQTZTAtVW6Ytb6YtXYWvM6dQyaEIP5w0CFERMJZ8V+YrJwixXh+WKixOmNKITdqYXFUjAYI7Lw
ojKXSI+5+Myaqn/vtFFnCdR1hNsCbdGPkd2VX00VaAx7De4WAtF6n7ExK5FGUe8rbP3oM6Dbu3Ic
yveJrnGVANFkW8IedM2tNeqkORiGqxBZYAH5Gd1ZgSfqYjZW3/WykDF4+wML+XJQon0PkPCQ9tR8
npFjoYdpTlDbxoJycsHaOEeMMorgRTefAu4QBwBt98lOvycONoy6S9LXGqSvIKWqsozA/hC+GQmK
33Y6T5PEhDPsBvUp5uGMZDg2OZ0JKwyYn2i5cW+WQvvQihZujTroBOFASik/LPbogHKrmu1A5hPT
vBqQwlOOKJa8CyuiKpxszNrnScYBgEpp4HlrtwrqvdLSvuEraJ/CDMzWlapRe1UX19yiwrM6l0cz
BkCRLBMpHGcMHFkbKt/BUA6sDcpeZVau68idq5mkbIaDrUmRoJOBQU1amHdFI5BQ2HPSfIxN3hmY
3TsuX1sZOCNAtnKRAPRzJMkoXtlvTpiWsBesWjNN77S6IgqvTiHFYkywC2KKzRlacGPaHLzVFOOV
x4RWMPvNR1wP9ayIfY8c2loUnoHh4Goc1sxrLeZZvS+N7qAV1SX0I4RUQReHr5VR25+KVBZ8FmIT
kAA8fVZGcRD29Uozhj5elwBE7gj4zC/0z92bNA14LUs+yJHXjS0DN7pAVoEMbpnzpjWrotlXsdqN
iVqjF7L0gAUoLBROQ63B5jPLRSWAiyghXkNMfeeyQFuNDUeTSLDNlhmjbZMR4fz9sc9/baZzLr/y
+7b++mpPb+V/g8GOIpBT/P8nO8cvcrLqZv7HfwR/HAf9fNc/hzv4EAyDCBXbkv803JF/QVaomZwU
Aq4b6oR/Dnd0C9mhsqgIDBX/jabwpd+GOzqsetCB/PfWMhYCK/13hjtMb/4sj5CXwBMB/YF/4BJq
PzEWf+BjJqM55aYVmy64ufw7s1v7Jc9QMrlF0G1SioivJO+rHArOaL34MxQXEDHdeKLPqsQaBYd4
MuqZxTJBpDAdSOcNYm/SUAnHc0mPWQNCHHmYJyyzFgx5g18b6TWw4Kp4YXWnd+xZQUXt7bEzFafu
CCnzMlzPjAh0n0FOR08FjcX01QOJryzAkyFMHhbXUoJTfB4/Rozz0gY3HBCwuVwkE4hvmXlDUsJD
a2kj9WuoI+P28B8p6yQUHML66EM18LM0fkYCT40hjJ4NQzNVNfs1bWnSNGbQb2k04pnIMQ1hDSxE
LbPvTCQOX0xxOhDsWywh+Xczh9I+iRiU+3013lGM1hdfT8xlsr9I6zLgUW8IhdhbkgDBUEjrZPvU
qtl0gyWJTdRAn/g0TYsPZuzKcGfbSYSuETPUC/5oFjVGKTDpVNifn+sQhbSbQFN4G5OG9qdNJIrk
BBR76xqagZ017HEuwllrzc8aGDcbnzaEzpDDBTnRtNCMV1UqyObN6+471IPoCf6JznQKGG/i5ERa
mk5MfCFGE3mQTgpZzDNIpDp4nLDBUDLQ0F/7KMUQDQ+L9SoYElY9WIXs2sUfFzy1cowBs84Ku9rU
vSWzwIkRuK1KoxjafQQUhYA3zHuyR9JLkgFRU2SAOXNu7oYpB2cT9LHy2XW2ttdKCePpAJ8BWWqf
dDdNWobqplJ5OVxeDb+ZGPxRX5fkKO6nTCXbpUY2wFviR3C84Vr0vts2ph5AgGtZdfdFpzzbrVXZ
SygWS0lJ7V1w7ZPpKWXHyH0SFQ9tWWUi0DHvZFRZ5PwNPYX8sO0Mc3rX8OQ/ixp5xKqxivFdsv2K
Eq7SU0S7QoSRi8Rh9BGI+9xKdDWzhps1z49U3PSCJPxUF/Ltk2ussNB2WDEknwPZ3y2LONN4zEBI
ovC0YrnkUgVx4vXMLBAzKPZz2ycR7llqN8au8AiDVTES9EzN3dXEohadROWHt2Dbc7J/y5xSE+Sg
LjM4oIAanOl2gJkX7OgqNx9LklOrIbMdhYMFPRI88id/DuzGiQVd0yaoS9tibaHhk6hjdHfRhCHL
aaeG2YFU17iMQ3gVIcmGcBhYGikaltt4aI9NnMLCS7ABSisDa/zr2FXa1beg87maQs6fU5a135w0
a1ncKHY81OsEn2ZJjjbZv7sgKLp6B/eWhU00B9k74RxRsrWkprlJ4zaKz9MgdaRAmsqMZLOZue6K
FDI7xq6J97QmY1Zn82UGg1tXoMQ3uEd8dIo28bpOpTYASUcl9B/MCV0RoqaCNMaojPqLVVsFmdaS
SPXtWI9iuB9LOVFeG0uNoVVFC9aQFOCRkrSeG3A0TMNXYTEQepnVWp85bEWZDFHLTLGFljZOqCgw
z8HGjBJyai8BJSwECV+iW1Hbmk60myJNWfBcIrxJcEh+t8ZIpxQm+Gt4/KQB1zdKtGbT40F40gzE
5B6YVftLDeYoXw9gOZic6pSCm77G07MdYygyqzjKzb2RzLG6wyyVhrDsZDm4p1HDDssejQ26MOIO
DC293ndB9/LRzHjvDh10K9PLS7294vlitMVIkmlwS/pn6o1NkSPJ0mOS7UWhojjXfCbvF3XKSG/F
SY5MpJrfdT8bIXgMHCLAdIeOQExrETFreaQ9zIYIGqeTlQ79pmzSKRWkEicbNZX9PfTHXKOfn5pr
JdLmXRsSjNJ1UTWI4/wC1zpYFFifTSuhiqr1zrJcf/TJVzBDAxtcN8uhW3fYgXeSLJnfZVONZBnH
i8Am7nl273wjtDVPHxSeUpEfFrBcQCCRMiwq07NsCBuOVcLJI2BzBIKxxA602xr18nPEY1/ZSGCL
32sovjWPDOZ7iNulnoXi7BP7G4IOsXd9UbYfTV0xShvbCkW34vsPjcl6fZtZ1otEL7cSmYjnTRoG
xn726+EdG3Bw6EB+a6u4YeeCJLx3OqYxD7Ww2tPQNCiKqokJkxwS0wvivuWpya/4YApdfrOElBs8
QTIpq/aQ9qi0jZnza0hjeDRVGoyvPLRNCmVuyme9FcrwIMWKdYdCqb1akBiYeERjd2sKUQ9eMvvD
NYkkMs190ck8frlLNiZxBwCuoyndzZOPnWWSw6lY15VhzAhPYqR1fjIxQGWjRBulMBgRdarfF106
BpgHksL3Qj1lUorHaAHUyrL9gpFykbyhbX9Lmm62VkUZy0iJ4Z5hFcSPyT6Vpp/iuEZHyOvp64Mv
AaneTHFviaMPPq6iw2cw5Vp5PZ6JcoQXaWT5yLQNsusrNVvPgxwBZuHoYW+Pu3CgEf/fShh7ze7z
3/+Ny/BXlfBdkf3jP/I/rzh/vuW3Mtj+xVQxuNiocAkhU0wq2l/dN6pMLpOqsPW0BOTtn0Xm7ztO
iy+ByTZtxcaYY5msTH/fcWq/GAq7TeRQhkFl8/eCAXR1cdf8USUs+BtQIusGzBGQvf+avpOmlpTS
wOMeSZKofFEBg7FmYCUvpThJqJb8M5AcRt+04CGrfvyBZtmhydFktJe5JIybWo9V851lBNkY+CMZ
pg0/gzVowQzZCqvR7bdxSuHLGikY9bM5a6FyJFdolrbQL8c0psgmFPYhSUlCPRVZJ2z4X1laFEc9
IZke46ypbPu4DIg56otCMXfVoLb3VjeYh4TW41brombekfgjrkUN1tNFLaYH6ykYsjMO+Mpyu8Ac
WQqiciiyd1ApVKOrVssH/0jwXg0gJ9SUUX5k95P6N1AkpnID0cnK11pg86kv9cluHd6oRSDMI+hF
/Jhe1R8DbP5jhm1/jLHTj0kWwiwLmvnHPBtLMyLX/MdUa0mWhLnGGAJpjcm3KN28aYbglC5+3Ayw
GxaIxaRbL35dTCdYd5NoUU7xEqLXtp3bu8kY2AtMP5ZfCarleqpjw2LTtJiCsUpjEKawVzjXf3UO
Gz82YqEWwzPPa6RKWkRQgkcuMjwsHTQC6mMg8F+Ae6anJLTcwLcnPEtRwzEKQ+aSjnVxRHnJ2Ktu
DUz5NBPBJ71SEm8kXyIeR0bHlbKue4Mokzp2EaAn46Y/hqgSrxOIJbNCyaYzadvjyldrx4/D9hAD
H9BcSa3TxxCqxq4srfQ0VvgzHV9RtT0yze49YKDH1ntMHTTX6Yes56RyVlmeQfBIYvtsJroCQ4rx
AZI9pdMPlN/xa9rU3DU8kf3RKbO55OUMo/UdsJ6UVwswdkEnSFDDdcnsGlejV7nPYLvIHtzsckNe
LtLcKtFw6wbcp6eZoFuwzHMosx+3484G5Y49e91pgue4Dpc1coIGmeBcUaGvZNGiHIVtxMmpd2Tl
pWrW3o1tIZHXFFnFtaZgxUlt8dcz+iuzs8YyippZ9AlnpmnkN0W0oEbBl3bz2mJs8pBXUfRpqQyK
ERjE/XUARANZnLHMAzsy1qUhKCxUtBVLje0UtQy4Gr8OPm34go+1MpshecmjWmz8kehrF8wS2AsS
qiwXplB8ySWb8jUoG+lS5XpsotdigrayGiOFeAqs4GWgBWFPEhdcAFUqlEPWxjAwyW9Gq0wtNB3b
MBnUlR1pxkWJk+DR5vBCf27E/iaMqLVWQetrzwyjoKSwtpN6T5YAIafpIurX20z/zvClwl6Eq0d3
kQI/RM7YD8fAFNpDlMbFXd2ZHZJ7s1F3SW77g6P3orlKilDao7kgQ/pCYOpQFpBIBDIJIRgxy2jI
s66WPVElcEcE2atnSyp9ex3/kEnUaSg7OB8LscTspOazHMCYFBoj2V3+QzfRywrSCVFXk+/ZLc+w
d21qGhAJCxilMEts2n4/BzmPOfpPJ9Sy5AP6CkSVWikBPnULaKUdF+aK+sNfiRdqBSgIsCzKD6Gl
zbrsOv5wW+oF4cIiOb+1frguqV4hqEI/A+8l68B4ohqupNeACXhDZjpwGLPt4cTIzOdT/ErgY1Rz
zCsPbVrxbPzwZVqrZwRaaaN/zINihG7wQ6Mpf8g0zeTL1hp8OQa3Bq2fxQR5Idmg3LUeNVVidxCk
C+tGX7A3y2fVXod6r279Hy5OsCByqhL8Eo+W1L/4PwwdseB0KgIsnw21ZW0uC9sOtiBwenYT8sLh
aX6YPATpomiB3MfkD7AFzktR+cwM5EEznXrgqeZWfITxtwGbSGFUEeO6yOj00UWe31yMWUFATBNu
1O4Y6ooNLkIW5kopU2lfiqJk6UkczIfpQ7DCsdl+zZk14zZRh4yNZZC8ktcgEN8UBtod3nD4PwYQ
A3b5MM3vGyJBOmpcUcKYtpUeiguCw/uhQ1q/GXSJGS14JQJXY8IPfrhTSC5VO8dbphUWZs8ktPMn
rhqjDD0o/E+rjxkbpPoiRK81HqWoX0XxWFR5fegia7FFjDObt3aAG7ApaVTughlVt2dlLLUdkNfd
bhpMtXANdervZrvBiz/6cUMTXvfBNZW74GxO9ZDC7ISgDeoF7iKymGI+i2awZRf6/8CRqhBklgbB
sI/MmL6io68dHWWcGEFMc9ZeEFpD8uVENZ+rfNReFBDDKJXgszLnH1i8IPG0xbVLJ+VOknPcFWoT
oeoz+9LcDgrjEbKrdY01L042Y41zJ0VNb0sicuRck99kUzDmbcSQdysrz4zbfDI5YuaOJekROkSp
0S+JiVgC/hzW6sQBM5pTmyeENepl5l9Ia84sOvpJi5RHDqaC/OW+Q4el1/3sRWGkSbgzEp9ZTdZ0
MgPuoixxr9YT/CpboT3RiWR6nq2+y7zSENKNndkQT4fM4q5haTxgqskM65vE8QKjTEVRBJYURPpK
l5rug5/hpx4OA/UlYPBxW3ZypHnpUC70kHBW9tlIiCHtVGjCJLL06N5mHOWTnNrUlrewjWpXnfPm
4FOOa1DtbdYI4ZTyeaMLTd5nfYxvqpHUcNQG5BRwPnAVgWnk7UXJRTHts0TpoY03yI8mkAACOM2E
yJaRIaAVK2ZU7oSBnzwrmo8Oi7jg6ph2E8eXb85t5GSIiSklsGRfdYDkWH6YTz0WCUy/Dfa1Gf1z
K83dmt1qjX1xgsLgiTkCUzKW/CYnITCPmYeY8nlLYww02eBD06CwGvQHA1amRjwT7z/2bCwcsa1B
B6J4jMRx0auNHrZ1tcOcJ+HeGQwK4IWrrL530ogWFeK69dYkQfDajh3qh0SH3cZpnrbZKrEa6S5V
ijpxQ4sdFGOaKerWShILNk1V313CUAJrOkOZMXesioz+WM/W8lGalBLnTC3HRxixbN66CHKVU1j1
RNQ4TLG7YZq0O8PWktfBzFi7qEUTb8C0MIwpMyttWKDD0r7FuJNPTtBhWoe7qQAQXstFMkg3HKRh
daiyKarW5a87zbmTUBiLKTDsi7LEG6Qrth5CP/Aphb3Q9wM9ZxynMt5a3SCR4Emus1F6H2VwUqdC
TavqYZR9Ss+Weyv/HH92uzr8WO2lK7JWfflDA3P7a/X/F3FhhK0o6vLe6/QsCsjpf/Hy+bEqGWWM
gY2hlnISdRK5dmFmH3/9W5TFn/mn1kMoFngtEqRknsjEkPP1P0zgQV7kDdUesdRixFNig3e7V8x2
Ma1YMNFp51UQSyXUIIf0avss10OFHjmqH37+kL+l3f2fucShpfvDNfnP2Igib7/yr6D+x//54xLn
57t+615ldLgk3soy/g1WOUv7+Gv3qli/iIVJZevAICjmTb7ye/eq/aLrdLxLRBDiXqFr/697VX4h
idUG4MqSh+b37y1xsM7+yy0EvkKlGUZ7IhRdM/61e5V0SaXAThMn1XpOgqaosSJ0fUtlFIYjZf7Y
luOrgKShel0/oZoNCIYgFylP22DLDRYbXjmNcKqzEgpYHljGsWkgwnoxZ0vkzukkw95DdMLKvzY/
E5bw9kI/ttOjrpL+MaQ6gIeKj6gjWlF/sfMBJCEk21xnU6u7lukzECXmApkOM/T+LNjLk2My+WBf
hRJPj4swFsFDhbq2q6oZh2gnYAb2M+tlMZQaI3HyQlZ51OG8kOcZ0M401q8Tn9sTWd5WuCoas3nU
RIV2VvAOSI7pCx8ZW0luArtPhAWyDkqBRZVeLn5YSd7GmqRhKhXiywAWJzkU6sUefik4DAmcFmAx
K7JeWloWPpcafij2W6ZJtzpIggNS10vi0eVkb8ll2d2AuVEt9NBFuNXqlIEb82eVAeukBvjRtWAf
gXQDoJ+mZoKATctukBcaNWeTZbxIaatfKTvVdjVBojyYM0mrq7IrCoQXdlxWXgl2WhnUcgKgQGyu
U8qZUfDeqP2tbJUV2Qai6h8rCgx1FQYTwgxq49Fc2X5DadiZFi+iBJv3nXS6OI36mJyDXqA+zunN
Nllm6YsCrwNbi1jGrk9TkCl7NerVmMvbKVs7U9BUWfaIqq3HL5zPY7ZTE4W0o560BwndIYkqeTGu
KxseLtc5TI4Whc61Ukr7ifpX1r3Ol7W9ib5CYFS1JV4LOZ3wl3X7zkyk9IkbnCigrjd8Sj1Ep6kn
+TljELQYpe2iSKrrm2TM69u5reeDCvh+SRcocPeB+KmsnWSWylOmpqAsel0JKEMg9mM4q1j/BX4T
gBeSgjfZ8Gn+JAa5j8KQ+reI1cLsNiP2qnVaBWOxSnrRGs6kBwiySvJD0ZmXZv0iw/2mOGtZgMJq
gdsU5PRHuESw/yb0dachnthjBWwqgBNaYYY2GWbUDiookk9KTLQRYTdTXUlWl9w2dm6WjkWbQpaS
jODGsfDpw2NXa5amQ1AANgmlht+gSzxKlmgf44Zpkxl7kCUBGtJA4W8ch572YJRJzlDhl+5mhLcn
W2qCvc4TaGuqEtgFo2jzzC2Sqc72hdDKXcNZVq31TIlz5GsoXIhqoiqn9NROk88oKLCr8WLiZ9Xx
jTKQYNoiEJ9lYSNfkICBzJsrciRc1kTJjEgcLcwDQWsLW0w1+98yDv/3ePo3+y9Pp030Xr+lLf6R
Px5Oy/f8ejZJ+i8am3vLNhemh6YgOfv9cFq+xHQU5oFOcq8qm0sQ32+nE2Qj7CPWEoVKEIHMffDP
02n5Es4RAlwV3YLeIZS/IzFQEOr86XgCvYW5hZ/IX2joDFplZr9/rHBYJ4ZsJ4pvnP3hbt4REHWn
PLcFKiFEpqvSNbzPZJ/tQ2c+KtuuWhWbYZNszYN9mL70Y//Z7srb5iZ/SHfSOf2MPzE6b9OHGSzP
x/BEG1K9NZ7s5DueJp69VZ1yF2yFZx+IIPsMB+5GHKTBPnWrCwLlt/BWfEfb4qQf1Tdczl26XegD
T/UDK8s9JBfPPrcu1FkXgfwueVIv5XHw/Eu809bFHQwJL72dvApOAgnIrvWQedEWbbG9zs/FZXiE
qctXmst8tDbjsXtqd9UdvM0PdY+pej1s2qOxIb1sXW3YSW8TT96ba6hp3/FtseevvNEO5tZ/yu4k
RFQf1je6ucBy0asG7J3heK4qAw6ta+2rPWJI6Mb12V7rW/kxGM/VvrRv37tTtM/4scFNeDvt7fP0
xFt45DV8q16+9nc4DvaGA3H2kJ9JQ1iV6/Tef1B3xYY/0GmcB8TVHo3gUd5rRzLOHXkd3lgP/j5f
Jx7njQvgZjN85f667rzwWd8We6h9a8kDg3DyL6zEV9LBfzW3yUbcz0S/X5ARtKCc1uzZG4eDCyZT
QpHBfx+e6AGCdxgEPH2Gg77rHMMhBuCg8XeNx2lwMLq/tPdT7mrCGbA6P8/HbBtdykO1QTUQ76qt
7hpOzOtqV9gk9vEu3FFzbItNcFD3+UPzKt1kJ+uW33C11woTN4+Qr2mFyHmdbKKN4Zp32hZ5V/wZ
AM+9Jof+PGys7+lESlt/te9A9ly1Q3tfnwEJKOGG9lDIWzIlDKyYW/kmWiseWPkNuvh192btp32b
O8AzvOygnKV77k+0xmF+jrKtuVZWxYnvd9HXrYK1cUgBC65NrsgGOOQLCt1VdelvI8T47Uq74U3L
csdwxy2T71p2lYfRX4f5WsKQhD/o2K8HDJEr5vgucKJN6EJ6CE63mbMSTnEXr+cVg6Jt+rluHwLg
2k9qDjzkNFi8Ta/wRsgd9wAhOY2nehIxLPwV1Wt2mg/5uj2TPBLQYPIjPmNuI9kZd5QSQjlj6l8l
+ZHAngCDA46X586s+SR/S6rJGO479Q/MXGG1AkgYtVO7uv1o1kTWAEDcVq4AAQtf3IG+cJnu9ccM
ohJVSXbg34EDSyeUEE7zgVd/NT6mnqU427rwZmZlKiI7IiiOGaIF/AIjMW467v/VYO8ZzbbTVkYI
RFfKrSt7/ga1y/RW7ecr8GFYhYFXuVh54r3/UTx0t0w4Q6SyTEHHfbXLkWy/pfvorD9U35FqwMq4
929MHkvtetrnR7EBGCB/6Y+VpzZuc+7uqQBNRyEo6dyf2HAzEz3pT6ihnMgBfT+SWs9dXIBEpHGG
6wCFEsqWKxH4FDM5C3cEYQ4oXJOTMT+I0nT7jfawkFiqlfHIDkohq7S49Fh+Wgw06coip+tU3AoG
3ytC4NeMXNV9FRHOuDPBWb1F99LO2NjqOmdVtRm/JResQuVdC3i0VKyr5ALiwct2TEf1xmu1tyWj
4blh7CKuhgurIvsq66vkJcjTN4ReIkdazQgDPNU6adC33geKO2KPyLiJ8MwdRobqL6OD2sEb7pjs
uAA/jfCgUSPOHv0HN0TL28cgRbkiEHeS4hUvNxCABIuL/+FH6Vpba/fdvCWuDwVn2+9VL3li/K28
CJz/p/yxynbZtbtGDF8w41lbLGZMBYaNfIKZ7LyaxgYBRcOiZm0YTy1QYvnaIITZDgyAW5gSHqYp
OXfnZ9Ar+rwpiEPaTfYb7/V0v9h3t8P9cG8+cU/BZ3LGm/ZOxtOBis1Y1fv2krj35k7RnW41I86x
1tPwGVrHwL4A4BmuzVW+4Izv1zLtFAGhq3bTSc5WQzD7KN1ad832E+ALZjHZZcRRniTxZp5k9PPd
c3XuEjSm6LaHkxLcsVc7d6gjGDG9mt1jh+AgqswNScRO0UvO+EHPvyGdJluZu8hNndaN7gYPDoNP
Tskpditu5Ad+znPqhJeQWrUY1nw4FJg7+xoO0Em1T8Y7rcoqchdxO/uRHY8NVhBgBa8aESDaBrUs
1aSHkAKKhXUaMuHyeIMua/auBMhnlb3YSIgZAWWn6FnOn5Vz3b4qAUlLThccm2+NTWlVfuj1o33W
kwO6cvso5I1LLMaKD1XnMut+7D1v+Mgaj/yWFZ/EheUlrsH82Z8U6EFlqboIMfDSn3oAcRs62ZQN
EM9VzKbBpVu34BIWLf8qiuRbDiwc6h8NmadW/iQisYY6epVwtp/yzk3uUfAzyrV7L99IwyredzvU
1U71ji/uhuoabdapShx4H+o7/9Oe0v109M9Utm71jjRwx6/iokLh8dKjlaxIiJe25c7gcBGv4a57
L6vVcOjetdthKw5If3BVjriQbosjMKHqedCBixhu56prXuvggEszxw3/JxQreUsml486VyrWebjl
XkXEFgGnGrY6ip5kU5Vg5/aENHfFlo5wUJ3gsyM+1R1nx5S8nFwlSBTjujA3+3DPTcbd3J/oRmHc
dNvIfbO2QAeVYm1YqIL2fnsrF3uCBMfW/ZQJ8RGbvz81+i84vv8bebmXevevJL9R2/8npcPP9/w2
KzJ+sZDUmrapGUxlGCH+Xo6jdLB101axPingwWSdr/xWjevGLwhwhWIqimDm+H+5O48k2ZUsya4I
KYCBD9s59yAedAIJ8gKcGAx8B72eXkJtrA+iKqt/plS1SA67h//9RyI8QK7pVT3Kn/rPadw2/4bm
xLma+Pf8P+x/ZRgX/wSL0w0fty+mdwORiC/hnxvILfz7eMnsauW6tAWsqgIf1UIvLPGheeEcpsRM
/oK/srvVw/Ce6ZBB9Cl2U+DaU2asR4OI0SplS3kktwP9YFK5izWtZKG/Fl3YAB+LZeffFWEyquMw
EFJZ1coZnv/ykf8X0ixtIf9wpsCjgUkDHxR2slmhpZX+H88UnvJMd6LfZOVQtOvvJiid7ZbTszUd
ZF+bc4A7i79jUftHl/zYH/JevDhC2dMpickvRMh3aQjD0TBJplxRhU8N/vg7B+6JCa+yzY4DrFi6
LYeQl0PYsNAiqA/KdMDGn26kOWMLNc/Lwp3mOoPcKZa/PBgoOUKIJypPVlaW2WtAfujQ513NwxUm
MXWJNcmPOx9PxrM1xrNAo6iTJFslieWGZZN9Uc+TAyHCqgGtIxsDFnI6eOoFjTtIYMkgYFRNoZPY
axohc8jGPBlpgtFMAwgN50FY8akG9Dmuw+ouMhuWYH6VFoQE3M6rNoq8yRxMiroTiRrv3vGyOASM
levtOlWEYul3IYCyaHLHUDvHDzVeKl5fnwqsZ94Bn3hQbQ0lsPKxca++vdiVBzn59jGpvXyZJklB
Ayyu5TfQ6uRgY0oC+JBw0cAXiQxGJ9/0p52sW4IsU9/cdVFjtptsQGxaYY3rLqDBWEvpbYEjU2gT
XXRG5mI6qHK6+BbaGFLL6gRGcs3jzsSX6xfTd9DUjOx51Js/Mq3xr3Zl1t+MrOU9ShWC+BMKyWqS
TtN43YxacjEiXirXcijESfZOT5opK7kDer7i3AxrijZdtplwyvvplpqh2T+4Tkiumg6Z0dwMNExc
9TzmCMYKkWB0aXbCXLHKtE8oJgbr74COBHLHFHVtjNqyn4tSeF+U3mM6c34NaE4SYkYDuYAxjb9D
vLu/drX417rmzy626dfQpv2a26ZfoxuwR0xvmIUwwMlfL9yvLc7/tcjpv3Y5LkGsc+QXsdFBgos+
aDLFXIcK4L/hy8GqkVkTZdXFrxUvNKo+XPWJbT0KrHoc3zHtsW3EwAf8lApHeuQw9uGoxOTH5h/D
Xzx7/7jw2NL2syMQpynmwOzXKEifUv9C2oBVTp177Z3/ayrUuqZ5oazPezDMYepvJvU5r8mvFTH2
hv4d5TIbkLq0Cj0AUzrx5KJwImi2s6HRZ2H5o80ux/bX8DjN3ke2+p63DScv+wHi2pzJDJQ3Sg4J
u8/Gye7XRJlx9x712VmZzx5L+9duGYKnWBRYMJtfM+YEFOI2zg7NNNK47PrZt5lVeuXvfdbBEzf2
bO0ECI/NExoDlk+XaOnn2GIl3eLe8V59sorNDqkdq6hfzbZR/9dCqsLBXTe/xtLk12RqMPeBFNMC
11ynv0bUsa4wpRKmwKAaGnhVAZlgW+1mBys7vdnMqrmNsVb2bHLVa+AWKNiz+RW3Gjtd8A6YYic/
VBhkZ6+ssFP1YhcIk8D98dKGXSHTba7PFluMOg2FD+y7FVllQ9yI7nEX46XCnOsKpNFl444sNkWP
xz0NRFmsgwF0oy+sEKHcUCmjokK+7n8twNiDx2zd/VqDE42LBsG8bl5Iasq5pC22YOIHFPstgWWQ
AW1izMBH3c3ztYoHTmX8N2EFJ0hfiI1p44ZIXmcuWFhAXKqAqjxEfpMAr29jbLqG8ori6GNJ43xs
U/24QOuHuTfQb20vS9NsBVREqqVwbBixcRfiEQ43EajlYqEbRs5IlFYJ+M22s1wIFmS1iZc14SWu
J9ns8I0FfEJu73qnnPhFtiAu2X8IDPE3D2NSTtlM6nyL1reGtd7heDtBQ+vzb0KFE21qMyHRw/6L
78kwCZRktfCnA+F59GyVOEzVFfi1I9ZvD2Cnpw8fqZca55jVDGmHoLe+0M6gDXJVo7RSMBAtwVCQ
Zmn9Rjz6sdMce5mNTxHWvIyLXIHDVKV3daNU3ONpUj+41sVn3xUDPvoUpsuCuzdtoHspfFHKTwXa
s0Y+BAt140Ai5ImNQ5wah2uS051Egt0uGPS5uhapDAgPe1WjPogupDjBW1+xSzexqS/rqoKlGzdu
8xRbbkKIQk3E7lTn2uMu0DTqYMs+bufi9K55l5GeUKCBLpRQcJvG0FF6O/2KbBvvSsEiAYtZSZHl
yiOScoth37ULzJedd2jakcIii/vjju6xQV/Y4WyRkv3I0l2j8xizQGXj7Qi5xAhM9wqqw+yA/G2N
TE+iLv27vm6a25Dr8KGKpg/uxlrizkjNCM6lgdvEW//r8/D/n1tUZOR5XPzvw3D/9j/V9JFq54+v
P9//9r/+yQv8H3/6P2Zk828Aj2avk+f+DsQsNP/TDcyilOSbrpuCparPv/j3fSowJMRt37UpkoFE
ZCIz/90NrLNPFZYLDGnWmvEJ/wvAI3f+N/5xIy983/IwKVP4LBzfm9etf9nI66MjRdRgtsSj33k7
fcSnSyE8M+SFxdprErINStS4nGzv3VDVKy6LveP0zscEfW5bRPW3HRLI4dq+o7wCmpo7VunOhEY6
2uRuW//NDDWxwbay9QLj3hjxXtryjkMF5ZyVdSX33X9PSY3qV8t9GlExZFcbfVCXMvsxYVjkFQzz
dab78WPTuOV1ig56uldjmj+SLyGMl7PHSfALaeh4Pju/h1LW6wiKe+rliCHQWjgP+gYqmjGUYjPS
MnSOxnh2CxaIBBY2LXrZaAgvnrKyfpb5dMYjeDZ4WGwn0ABxgexBhj+P3ZGCvcJcjy4tWENZOlfb
jsTZDcetXqR7Wt7x1wT7Fnsrxinq2y081rH1ZTZ8gEFd4yfNoUrxGqNMLHRBVU9QayD/GE11oqPk
lLvldxRDcfI4hNvsjxnKXtxOp3snNm6sis1NC6Fl0RfWo2loJBVbDVRbrTFQ9i+1NJdjON1kWv2h
2qc7aVlxIzv8NuUu48AQbsxEfJNUXyYGFSQYF++LODjqfqXuOru19pXVrOM4RtRWTEiah5hYCwHx
a9pqRv2pnGI3esGf3ND0lQw4ek9KnqdwpBQoj270PeA0tih4c1sbfH8tV/Ygim83RwZw+sR9iER2
i+qHDIodgRfyxw0Fwo/xQGVr5qsbAdKPJkMFtJLNUM5qRs2XmQPK3PhJnC/NEqa97QFl1uL6omrR
XF1rsoDXMMvFeWfANnIqeiQJLAtIuVGdORQBkNgBJ7H0JEMBhiV/GQMC3g68gxGPLOZ630Xs1DU6
mAvWxrrkWTv0EWx2xF1T67JF1bt3tkZzQgg0lNOft254z4Z8w9RPMVMIU0dA93jt5SW8/7LKP2NW
k70xqR1MhB2tihd3nK4tG+KFIbot2bmAJ3mw6xMqdpyBBCKvPyKEEeXMENXxz32WbuGt6FCtSGMX
4H5zzL7AdwLnTXjqzY00SFHWiMicKTXMEAqaJUv3PlHqpc/MfE4NEetvj2NgbrnGV7UOCIdX2M2x
zJGbI5OfECuIx5Q0oIe2Zr3BrsbLVwLJkNoj0G6C5b7WDvh70waWoeBHoGn5nV1eswgPLO1KgV8d
8Msn00uLdoXteO0H+d5IWgFV1I3I6U/3KrN4U3pGcE3qncXAvfRbqhuKeK37dQ54ovwzx7XgYNLm
5apqCZ/tPXSheXPbGrYGdTl+swlgLrWQeZCfCm5NPWXnBXIAZApUIrxEO4KK1c623f7OzG13W1IZ
uyKZlW1NSgaywoHoC9kminbkW3XKmtwfgApnH6PihXLnD3sM3EtU2TP45eKl4XxC4q92wnpl9eFm
4FYIulMcCnOnJ3qxTvLceGgnqNKEz3AbllZ6UikTXm1zf/kDQPkQYDhFhhgG2i+JxNdalN1Wtb11
iAMv6cHGu5cD0C1E9TWKyITjpVjs6H84Ph/aKLqL+DJ26YiyLYYPn6r3Nf5meu86vMymWFkGu6eo
p9IxZwRvFzY+ENROopOmxqzuD++GNBDUxTRwEAdqJCsKSYRwGIQyE1O04vCSTKekB6FEigzo4+Qe
hkC+mkMEfJoBeUrGhw7C9NpPtZ1TJMaCX42PzH9bzxngpGaKJqwU/Du6prJlv8IFM73rpIYb033H
jXoc9DC+1HmRrAEw9GsCOG9G7K7sZjiFmUaq0xq+/BAcvFVuQpwUnjWdqcDMV3aGNbIu7R1lmXdx
C+KN1H8Oram7wTVb9HIibfgeVgaJZxwh51kmBxI5RK5JYwtHbpIrka4+PEn/nexuAxV84EVetBKx
VJfDG8DzcxJLeGMARmP4CQSb/XPo9rhbrAK8iddQpwz1bugK6l1lH685qBVfZQeWJ+hnM2/ef5DW
BLTgT/euUuPKyeNVbV9tZX0bndkcAwn8tHTFF4xNc+GEz304JmcTpt07IAt/VZfOtuZdF+P357AN
XcuxgfT2o5zD5BINVffuSRd/YDM5dnqzYzRmliuNvYtLYWvmqudoiYmbZlPwrhavQ8eRV4vXaTl8
kpFsVzDz31wfCdp13wq6dbZW3Dobb1o3jQ7nSCh3penxJTaqO0NTx7h0fsIKmLzukH8ofOsQJ1zW
PlYjqH6dhXe5+6riEYoFjApKPKIneBcGyrrzBRix5pgxWo+6Psh7ctbQdWGhVgTjvHCfNtKiAbLS
nrImBrFdGNqa0669SijnXNfzBedbUfWMbticFVxaOFGkAqY4lxfOTfXDECXaJcxje192SidZ6kU/
Aa2lp8bBOk9uqYiOxAnU1vQb97UwBthQTjtZJ4PE7CaPxuilQpHc+7KalnKazE9fBcEp43XCWJFS
9jwOXLSUrxjYNPnAivYl9MLyo5aadZA8Y9eSopqDigZ97WOPeQj1Sa3CQm8GHM6AUJRIsgeihIK0
gRYfss5bJZyElnZW27s2bqqNH+s1ImJUqh/fK32aL7GkWB71vo5FaoGorn2w8lxdUejEEUb+B3Hr
5jv1U7azSS5vfqvaFc8Lnr5DfUicsWf9kvT3OlmVda/nwReF2iB2lGcZezmynEoaiZ5kC1Wc9T4C
mJPWam3ZUr/yLQAD5+bm8Y6idGdzgDzrSJic/7KN3X7Y3rAkCEMUGswNbv0yuiIFttekwDW/ruKc
YL1d1/V9P/jaQVVIRkMr7K0xRSwKEsfqL7OfC40FEqY/xeFBA3IEoyr22XBpBGN4PkXlus1i53XM
4Glnne7DZxTZFm5m+9nbQoMyR4ilCUebv1Jo6XPpRvrGyCYmBOl57AJqnbEhBsi5afrUfkulyOcD
nEDYizXIvvjbjvwZ9u3lhezXMfDUxgzoauJRrT46UmDbtsm/cP7RUkB2PHWO+OlxCok5DtJx9oM3
mPFJ217/nuTZUcOAvnCyfi/qPrniFLbZX4YW01nFI8r+/Xwx0OX6NhCZwMulg0ZzwaZM5sHCnDRr
SUhnCbJTU967Zdkeq2zim4+So4HmtkzSjEcYJ7yFw120bAc3exqD7lkFUOlMJDoKEaJ83eb474oi
3JSlfyxhj29kJcorBXtk6ryd51govTiUllYn71G4EGKcez869oIbcApoH7DZ6aii0C+Wilh/+dUm
94Y7IkXsIGkITZlD+2AlY27iWMvKpTK18snW9CXgCWhS475lo1PpFGxmVQwLjp1dqFgTYfbehKjB
eRw8T9OsxEiXXodhZUj9OXCqS04DSpjVPBUBzAu7h16Iy4HSdv9+CFs6KQSbbbwTIKLIgNfy5IJ4
W1QRRaCLthhffTt/5fV9JOA2rNrG3gnvRzo2+TCRhvsBMNu65/d+aAVmhqHg/RH3alUPaPRO8xVK
Yzq0/m1Iw1PZAzc2HcwwA+0ljcbhm6ofrYqox8t9+DsAxtGZaGAC5s+YmCl/xXHvTgxTQcyIOb6U
18DrD24DmRTcY/zH76nKRNeANze/dppnI5LaifT/ubDjad3OZYVJeLYxcYJUwAfdnWnUOY0o+qQN
qHou2U+KLH30bS3C+nIYJYcPF3ZkYWACMEbenHozGt2frO0RZdlfpLWMt5Y+HY1MWzCnEcn0uKTa
hiaDuo7oipyjIYNdHKyOsZy3mhY6hCPzhiAEIEVVD7wr+Cs0WFFD7VDmUzjwJ/jnremqJo+9LCBm
3W82oY3RkS5D81SPEmvrv64q/L+Hzvm/iQX/o1VYNP8xLzwbx/5dIDDcv5HBhSA1e6Qtx+GE/u/6
gP8327Sh8PPKd2kQgnPwf/QB/286vBgDddt35yTvX9LCDtIB9B3dNP7ug/sXBALhzGnlvyoEiA+4
t5EREakM2n7s2fH2F4WAa6KhlZTSdd3vgoNqeWZm43ro3dcgjNyNyULEr9VWN7dmpe/igUOkNby7
xP+WnaDbJDOK6MZUACzM0qL0qU/KNfsRjqqE9aMbrzIW+5G9DWC4+2wjlkZs04iSVvEiE8Mmjm8A
BK0VQ8G+MzqEXx4Z5Yyhh0nnhd2+hdkh0tdG2eXJ9D9r6sdH4S2KiFpAayAvYqmYGFG6gja8CIfq
MDic6YTAelGgvSvvXvp4WKwXDWBPA/YsI0CCCoCRWp+uEVIbHYLmVgScB+iVnjkka60+U23OyUxb
5Wly0LPxbTD62QDDVtuoNhIbdg26y1LBawegUKQN917SguUNVnX4XjIZRf3BqN4bEtRV7L066dri
5NcS7yi+K8qPi+Glo9ZvNaacOVwA+J0S7Ocddahb/Ulm+bZQ/RNhrS+6Eyqqe9KncjqIEV6qT/kq
RbmnDEXVTIpyqZnDcR7h3Y5Zw/A3rZWGhx4AHb250c7qH0gJHvqoGJ5dNATl3Vweo7Lm+6RopgUF
DyTzWieRSYYsb7cpxSVT4kb3tKBu6ghGrOnCqMlP+vAedYl/n6F5PYNEkzdDi9uzHpTPDWKxhpci
x9lNbPEFyYOzjnwjZndosImU9WMCAy9XrOdgyNFcFTXhygmxAQK53mWlWLv+5+Rp51RNxyYbGFkY
F9TUH1DLPHpwTFqtsWd7Mn6uW7UE9JLPAgpk6SR6KCYSfFYiPyfZ9n+86iXATWYP40edJsSfvbs2
ye5q0S8zec9eGuA/RogsWPnmzHFg/7LM8URzPKYQQGCvV7V1cy1fPQ9t8TRmxGQHEsq7GNLyRiZY
Npp5L9WWCA0mwSZAdTw8WfQ8sRDnvXRmw3wvnOroBDzJczZjhIOWUeJfAoNoQA71uI13KFv3lR88
83K/z9i3punBwvCuUlxgPqTLMt8HuMqc8Fw5UD6SpZkTII7oQtLKFd3Ei1rkT54ASeV+cwxYluUx
dfOrmmUGs1p59tEWLRzE7ijga/tIMCLyH+PsawqPnFOeRHXkt54dExCW6CxcTu9Tzsx8z6h6oBEe
DWzb+hWVF+AM0yNYA6a/kq/fGI+91lBj6ZJnlsPSiu7n1vQAWSKRNcRcbCZkZ+EnK6os4ic56ndk
YF/G0Lvok7WZQDsbztIcORBGA64r90AuPzv5NNhTn3yTAFgqd28O2d4NqAvJbWOXq5Kt0uCR805k
tWBBz1xiDjtNgZWNXTjMXnJnpPXZlO1PH8fved1CyxyT1zKc3LkBnnCuefFFQr5N41xYJPb4ZUzE
WSdy6vd9Vhbgh4sGr1WBvdQ0bpHVdYdp8NQ1n/yWiaGjZCrS+n1f05SbaF7HAaq+Y6R/rM3yIfX6
c0pPeZIlxU86jfZzhpBvLFrUBimCm429pfC1BT+wKlZ47OONrZjPdbXrIu3cppBXoIXWrnqfOspE
2Fmjh4lPI6t3cJGP5Nkeg8ajHD55s3DjJ2gB68Hrwg1N2C37+5FW1NajjFIDSERhUSg/gqFlD8+a
uuzEtTB/0ALYjzrDa2sdy2laZpy3Xzyzoc3KCSOwTTBXTdvQwLjWoz/uhnRc64zTSxNyKlrspL+z
iHFPJCXoWSm8ch2rpsHsoyOHFlym0qMWKVW2tlLwqFGWGTosjicBdZ8LU77mwrtFRq1vE0z9vCcm
/aujpwrEQGYt1STxg9nuWsoX4cpXupgx2wav2Py12vceZPwNeoj7OQOnj9gxcpMlu46bg11rAVjU
vcb6Ye6jbv1tY37R7tOE3BrQnUx5HLNyn4fdu5PkEeFNCnNCE8arviEduahKLlnzg8JPAifF2gRt
oXssjygZCTg2lIN1zpgxBwzg0CLRT8ZXxfNMuNqbPjHny5xgR27R1zaV7jpzSwRyr38wAo9K8Pok
KHus8uQhsh2UXTQT/J9ldiR+eHGr+B35gDRqO3BmyFZAjxZd/RiLk7JXrRNABz4Iajkm7x662xsM
zVXYg8uOQWCok2U9Sp6vknp2WAbvFnxwkYIibdItsXDiuf7Vd7CmlntVn1T4GjTyXVPc1PLQYU22
MxaFOV14FC76OR4Nt6bUI7zIrtm6pXa2h+wtdoe9I5/yrH71qnFc8BQ8euDy5l7TcV3oeCS9gJVY
5WQbtpzuxakQTSxQu8gekoiJ0S9Uj17dp/eCf3tvTVin8zCcdhVWsNy9FGG/dSOk2zBCnPEWZcdP
efS/rbHehJJ+GTBWi4QF5xIe6bbt4uOQyH0r2JdVjBkUTxDB7bq9X+CcBCswEkBM30qtvAV98Wll
1XGoKf3raSLNE7HMuYK1ydmAB+0e0Sk2Uep9iyF1wI1a343jvzSGjwwfUvPNnU+OV+AayGtnM4pZ
ldMslu42l4qPcqtjetayt8FBrwdObgKMYp3bZ69GOOI0liRrpCAbwF6CThe+Gb27ySHZlzS2Lynd
3Riuv07c+pX05wxWujfkZGwkWkIkA1rCY8SaasqY3HlURYjlBm/4FGmhmcxj5QybYNi2JiZLmGGJ
g0vf6fYuZVSzbIbnMyampZPJJbsLhM04lmVxbXH/EZSDLyD0rXT5dOCoOEV6KNxul6WgD63+GBdb
poOyNeM9LzGap1SwSWhrmXKaCIb4WtasDnTtT2eCwvNdgPHxPeXGj5WZ3490bApneCB5th7MIH8z
8QtnrfOYyobg0U+em9uWEMVoHnp1NMKPELJnZBb7Xgc+rAFgRtlNm5onwqnCLBsW52i2U74H4qB3
zwZ3dFBYyxjTbnWgIbHgECT1kXIKbLs8ZfHnjhGWT//ZhPvt9R8q90gl04OTXsAmLTt28Pw4+dlZ
q0G3b0kGiLocCLlHvC7y92Qe8GhREi/QnqBszDt5KO89vFQPMVr0Htl4xz0aU7Z0O9QTrX1Meqrx
8LssyiABVcet1KbH0OpPMd6ZhVt3lyTaG5Z7pG5gVTi5fsEcsKJU4qtuJZKybjHJlKDptQ2cF566
1a7K/GIpqngl7WIuLLp3UsH4NnwWldz1HCQXNY4gcvRk25x9hhGs1Cm4tZ3yyaPkrvHkg6HOArWQ
mqz7Nv5xdRA2VHL5c5tcJDiMFneQOUlF5qQOaSDgOd8+g/hm/mjWoJwNLF7BurD7TRX7z+wZ9jGj
04WSOIQQRYWgSnlwmtHIb7Qiery6HPuog76pDyX9T7jEPTzHDdVjuTqY9rn9XX7DpneC6ans+RZw
GCypv3Mf/MQMduhdHCkScVfKATdUfm9X9afjQab3B34mzlAe44SkeOG/AzZYT4Z2FbVxbcZ035ff
dkmcGHIc0yUsaYCPnAOGpbITDNpPBU4GH+AC8e+9SZ1GNAmTM7cHlV8djLp+hm2zi/3xxY56ih/F
OYsNpCQca7RTgOA9SpP2JxGdBV3gQhNYU6cW/Dl7lwpvEs/sAc+1m28KQVdclNB7QMUSnRrRUbKT
qCzUnskBWFRDeS/bG4CHna+lKw46t5GPXOtB18M295OpOHWF8FaKlpGFgz7lQZBYJK2O5gFjLbEq
WEChDTeg+VAxp4C+1b8YXes3RHw8jYOho6OSS+xiyrOmlHL0wKlJnvDSpf8pobyRfbDAfaPJI+bJ
eBeKEbuuYe483bT3WQJPswkeMUuFd9mAjNSpunqqp5onLsTp3r1qI5nLYUI+d4xK31gdgTzfppds
0i1m6W1AEIm8sEdpib9xW0L2PPqqdVRoLwOepTswleu6M8UimwBhs8TaTzWlW6wWb4OmXbwZaMmV
wxVZzXATVh/G0kazXoiZTOBx7CMoSalMpL1ELFaWSeEG75oDk0AnaDgbh9jEpdcxcacNmFO1z9LG
W1SkG2lHcddVCd7dDx5AZlLaUrIMj8sKRaS4q7sAOFzxHWNJzOpGrBxcG2sZIx8neUGReZLc4QJU
34bN+s/LvGwpdGPZx4xu0jSnZQ98Y+uVmjo1rkXmRWVMBjEk7rj1T07Di6wOtYU30E9id9ZNAC0C
7ezBteGkxQYCzVB8dEIR0cKkuIstgU9f9j7bWFot3K4298w/28qoefhVmOqpfsASM7FDVBsMZxRx
T1cy+PvYre+V7l9zxr+IsIORdt/uhK3TmloaFcNVII0fDJOnYnKubiuZNblZRAvRJmd6bAyN0x++
neXUFxH16pPaglFvWSzwYwNv6qCEgpAZa5OVhT0DTnT1XtXilWKDB7MSu1G5p1JKUhrFdeDKPqbx
j7S8t1pvd73v/hQxMJWC9guq4FiOfHguibf8y/Ofw954xqH1WGOjYeEWHahA+cKa+oH0+l7m7Ee1
9iE2+e41S1xzNsHsF5yPikVTT2BipCV3lw3NXolqZVI+Amgp5xB/nE1oK3wK4GU6kwiWsil5AWNU
pqRE5jVr0k4vtQ5nrNRgjcu58MSrLhpGoIWa7kU1oMdm75WBaTPU4bUDb7qWrnTWeJGJy7TqPGUq
wpmPZQ1v7TKngWMKWXLo+rPiFQI486bmI2HcfkaolmhuU8WDhkZNr0m2YmgOZQjypYgeyyK7BLa6
VCJlWcYwVZEwQIw1efEuo5r8lySwiifDxbHP0DYSpvDor8mSLafyh6zqMIZZKXrG+IHx+ODWbDhd
L/whsyaMMDlmsrsr9O7bbxxKcS3svJOL12sqXvGsbvS5uxdjOEN7scZb9FrP3MUZzLsoKp9FIz32
LoGGxHiPk+YujgLA/BgE5heJcOQ685JsjSuFw2q4ysR0yCx/W5O/9QbjUBh45/Bj6ln7ZItcW0S5
C8bK3XSesUqNfhWDhcXTvLQZJalgpNHKGXc14Qw3RB9qTfEyJSFJEAt5w1Acs1mj980+ah1GKffD
ikvAlOrQxrwJm2rfmkgaQ6BhhGtTyinI+mNqplEhMO7Myrw0eH0bU3uGjdstYXISfYAIqi8ixtZd
qKr25JZjxCg67DusopxaE0ygTETtyZfiC4gLzQHTyugZ/WizRUvrQvvSjT3JMrMajH2E2+xC9RIv
RM0EwDnTnedAcpjhV7Wdnr0+6i1qxqMpK6p2dHN8bSpx6Cv8iYNvUHPYRTSPJuoTERwl+xua1yrN
m1sUD5cuNv+UBQ5Fr+zlJTQripltqx6fwsDpUwSpHKFJ8ua11iCoR3bJWR1u3ESWO5Bt+oMMiiNf
NjQ8XT0WIz/BiZtk3fTsWAdzuHZls+5YU9gdn6DpVFdYSwxX+bIv5TnSY7Rnp9zqjUcDKi4kbA3z
Z05g0uvJgbKKiLLoObBLKnSRZVpgAycbMefSTaW+NDgim8n4WmXevq5Ga1NYNMnYcPMPAGQeagqq
QcoOmAdmOCypAoo3h8Nk8lKG+A05vkjSm6yhOeVjN4dUonSlVSlheqQg6reHr7xUa9uomrukHTfu
rFIUrsVJZNezPQu6bmPkerjRgzCV63jgsm+60LnwkE9fPIGwl3AW4Hn91o4NBQc9+4PGybe1DYG+
zZrx0tpqeBrzmF1epoc/aYHY2V4A1exiGX6BQYi3YWVilkqhl3lYoLCxsjys6kWqOYcue7YNztGw
quitYJvQ2o+tG6H/D7vUdZxtZ+7VYP2YMdoHbShrakruh5K4VTJR8wgdge0tlqeW2nBT3+da/dBz
Ey86GT0onRrrMLB/Guqw5xkFVP860E+soTRDX5WOtbRstTXqDF8oPib8qVm19q32wS+6cZVLE8Z2
/y3Yxm+ELPdAU48x0NSdmIKHxJJnKYytPiBNjR2/2jVc+tn8uURZ/FDnOk5mf9josBlI85nxSxa8
qWQ4iebBzx8kfqNyqvdB4IRXhCnHDtE5s22VkCFzXWm8T2pUS5XYxZpu6lUlM7ZYwzkOPivzcWwt
Y0lXRFybr2O1ru1XgSyHpDfgIvC65BIPlPjxVtKaSFtpRQArTnWMItMrmsfBdfWdAbts6ZrGwS15
+2X02gyGfKT/gPNbbL9pIOZoOMGm6TCgo9JTBOc9xBV2tMZ5B3De8N72104t4qXBGg5hRR4T+6ZC
/A88yxpesS1aQoGlIgPC7DmIPYAiqCBJqO/F98mwRy0DKoIAEc2pZ6RGVfSwMprRe4EABjsoABc+
AzoiXjbVLzWkeVPaVSFKQ8XwKrF2ePGM9rAdB/hurBwtcBsA3gMfYns49K8FHbqaG/7Md5XTUa9c
yK1W669NxgO4K6aHquD7NbNDX1B2tkcHPSjX3juRvtCwwibdtvNfUq4dMPP3bV6+p9ZvU2qwFlW2
9xsex33zWM6PCu1WOrSpg6ru+eCToTl3nbWV+vxw9rcFfHsje1cE1afg1UGUaMnvjd6fhBOOhviZ
UmyTTyTIKRh13PaQDg2eZ/y66/R/k3cmyZEjaZa+UCMFUIzaSzODTaSZcabTNxDSSccMKGYFbtPL
PkddrD+LLCnx9KyOqFyWlEgsIiSTpA0AVPX9731PPCb6S5TvRcAYmd7r5JNH9o1sifthsPfyty59
RtEwy3SnkNpNEBhoCoy3XBKmHBks6+xIYwuEA0kNPlcZ/1S4jTBOn9pIr2ralIOBkd5M/USCjaFy
bTZs7hoUwCpSWbA1klffI5s5o9xwkDiK5HtCTx2mgIMx3hUWCnLuDfu2dPapgbHX9e7c6jGAuo/d
TGCxGWsBV5MDfesYu0FgvoLCdAFifhNxZluxYQgtOrO1TWXigkLdGAMkPMz+TvxZW6yCulN3BWTs
rInvXSzFC0+8pkoPRbAwmCiT6tia4lVRhO01r814rpiCRNOLZadbFf/UzBIICrbitZouE3FsWb7U
M0lm9s6Ot5R3C/zx4+RUB0M/0FqZ8/e8naf7sMiDo5OOt2ZbIwjHm9H+li79IVXTUyG+018Fhtp/
GDtnl4F8AvW9saKb2H1z0mCPH4VEqfSfBxfcGvtnaqrSXdoUN3V/ieRQP1nptUTW2Dekia0aOyjD
Vz96hG99I2wG+hoXDN0pmRuHS05hAn7F1AnWPX6QxF8vBujv8mFynioKnwNBrNNLw7j/PojjjNjb
HwygdX4LYRN++2iChFxb7S3nKHpmS3VaMPYBlImSYx4cunQ5GPGxYnecZCGErCANq+qlWC6FV25d
87vBEp7dqvpIH9Oe6hN8SE/OSAwd9qo5s4AQAGBYBuYuzWM84A0dMPn2eix0jJry8s/IhvCS6fuC
0p5GEy0BNybg3xbdCX25nq6y83K2XI6Qk701q/hOSBgNlr3L7H3iYLRqTm7OBKvONbY4tkkoa2kw
bhxXHPzGvRBolxH+QArE/AoX1I1b3bjFyWPzaezrHqloC1kPIPWXrl7s7lVEYSpY/5T/AIH1hnXo
hGH3KRPFvhi9rbHQ3FQaL62VhT1Qd1yK6apxRBgsu1nZ+3qC+FLgRWrPreC6jXeNnN7s7B7XzFwh
lvtU4mTqtqp2QTrg5zr0Ng+WlGeU2DqSDZMJyDDxK/L35Z1k78CUgtlHQD5N+jeGMJpNDM1nJZzy
NBbY8xPAdvM82dTADfucsxd7pzCvlwMpQcg71uaPFmK+waKBPZcRFQkDO/L3M9OMTAFkGhOC5449
MKxJWHkK8ipmUB6cueNsVtwqC722GG4Z+Nb7ylAX6H7vk1d/t3EBwsp5dZ2geQU4VR0JR7IjtHJ1
mmX7lutvC2ahldl1Pxju31K4RfV1jtAzkIlVYQDSACRnaVzy6OqlM9DL5l3rGzyLPbA8l8jkTc/f
zeIhxU3sGCocmjp9xtZ9mX3ndm7gT+qOCvgZPCIj26vi+5Qzh2iWzg3LDFrAwFRN8f+c3yew9fJl
tl6a7GyLiNgafSIGwWguUTIX20jclvZ4Z3U/Jts4pDTwiQALYvoA1Y8G0ruIMG9Am5S/zLvY7UP2
CVNeH5LiMAPKiL6J6aZyHxG5sf7ZbL97mDkuUEPXRIPqmh5YBpkPo7ffpHutgnwLRnWrPHsjYZ7T
VU+uHoCzZsCVFcsJQvNnFX84aMebAZlSCuxsCVi4beNXZ+QCGykKfmPujLcwwR6yDmZENbn70u3y
SwWy581bIm9L0OuO26sPM8Yk4ZW7hSAhDdylDneUzxCoG95yUvAJXfF2Yd/HJell00u/4ElzNBMn
OcbLMdVV2OcxJA0bj5Cu9nEAfjrLuJgbC3EaNXRDv8Z+9A3JXDlnwNsaH7Uhz9XCGNcwHaq+ZXAT
EHF8Ghfn3TO5ySupHyzEIS3bn0PfHOYswtsNaImpF4K/RJ1ctz0jEa3vpczM9941aMxdhuDotZwo
l37duO8zc3Zc8JZGKUJhiUevPPhyPnWD3YSWH3ubKqIU0gqS5t5wo4dl4PAxuMmzFLG9RohUZPko
MY/LLt5npWXfl9Y2gm/I7voyJQ3XFl0zEEbtd5nQ3j4TEuDEqZ1LwyMJp8s87WsiDTy4zDR65Vwo
uYTkcpNZcb+DpGYcS8JtbujNcb71Ud43Ttnula9fY8230Uwkjpz2dZqCvZG479J2KcpwmGM74gW3
HScwse2KaZWL5eKNzYEB8TYOmm3bJQclzFsa/84+bRJFBt6gFlofs8UkYCWTW50DFikWw9xJrqQ7
35tvrBpL96qo4vhQ5W6xNRU24tWYFcWrGJSThQKRZNdh5E+Ammb+wCkJPC5PlfgpzQclVn6XoF3m
CX93k80AYr0i7JTdHw3b9UKGOPYNHSkaRkOGBopeRcI1ClJ3G0Wq3nVm9QCSsXqoSVGvJCbkiyK7
ubMrSrxyLxXPPkyFfCrtkJNmvV78iZZUxdFmVNfizyuZGUR1/9ggulDD3Fh3U2EmUBYIP+7tpWBU
PehywTIh0vm+GbHtrxywRlslOBrD8gsIgFqPEDt/DMFg5eeKahTYFzGcyan0m5/jVeONBYl+NSE0
FXnT/lxSM1/JeBm+uAcp2Ivs4bLULbHLa+B0LjNmwcpoaFcVYJDoKuZUtRj8CoYxtOAxn9Ahk8zP
UZGqLEgn3bWe/zJKFDJHRXsaGvNtMlT2GxN35tK1Gi6DWIzQMfEzd9VkbUwF99hdUvktzuk+WBX9
9D0IxFdSNU6/r7zJvW26yX5vY2beMXaHLzaxE9U7DTt7E0tWMhl7fJUQ+SQm7qPrJQNbj6XaTxSU
3XoGmlMd7fkuep6N2j1WTfvVj5a6uDLh4Mg0kiUX376yFqR+4NUOW7uJjjjohDzj8RBbxex+G6ur
1xv7qfxpptqmvQdHK70f7RbVY3LDNKvnTcKBZqeSK0Y6SkgcQkEKcMaD2S2+WsfPH8HPqgeybh3z
k6XepNPyvY8qyDiA/r7Ac6ftpkMnYhJLZxsLclpl9x30+xUk125N9kfyJUsOdyMlJuwtqPBsJvEG
sFdcGjMSUP+s5qBytzyJaWl2onXFueT8wCZHsamqWWAE9YYEffscUzL6N0wOE6qpx31t1bdZJlEH
pyTYqUanoRNULd9byzwlypW3q8xTHszXTKZ2gk9ibGXIQNtsNx7mlotZV/KjaPGsZ4vhhyMW+VPk
u8BV2SIcEajZR7GeXrrR0IRh9LwWrfDuOqJEW68YYQl7yvVu2taWOPdtCDPYUI+4mrDZSgNBQjdA
RHn+jx/FFLvtLsWau86iwoTG3FbmscUqewu40HqwekBA7M/8Oowk01wOYPMGLnuNMJf3zPlI8pxw
hEDcqes5vhvQf0POmeNd7mneXx8YDKUtf9rKoU9OALe5Nmx61rmVOcqhs++wbroxyA7zNYiipd02
Zar3TlkE38e8j3H15eXSbFjFjAeR4/rxfePTpFwGlWGOPsuWwEpZMXOCjmaFKV4q6sXGSJ5ljGjS
FnLY9Jkf8LXgkrY69w4/f8mqWVlpGCk8xJXv0Qqoat96dYrIvkPfwYrbeaqwzl6ekyfKogjbNGI/
fUbGEBLCzizuWVHfIm0gf2cusB4HzqWojY1N68+9r0hA6WjKbsw2G8N6wjEU+56/D2hmeIgKDcSK
I0Yj/PKcsZfE8zFFP1PVztMqauLgpOqUdvhrPRM1z1bVmtvBt5njRgsisRKkqEYVf5ty3zlmE6CQ
usLj3lf6Tggcx2Mm7JC3BWfKjqI9GlJ/01Ch/e36KNy68KAvQlXz82SOfAlcEw9xjkeZNDI/q1Ou
Iqc1Dw505Sdv8BBddGmxK8RDkyJP3JutGO4RqpTB5H1OqXvHN+8BYMlaf0XzEIAJAMXPNCpuMYFe
gyPlRNfw3B+DqWu4I+Do6MAKvpw0Y0jjBv22Vgx9uYeYqTQceFYWO/1P0qnzCT3uox4YmHeB2sll
ZJDcw1y+KfCanv1acoLKOnb4fV46h6Sl08jTgkt4snezxDhDIfPBxyfKz/vNujaBFXDUvleVM5yY
WcJtavR8AmU/h0ZfcI9lbbUhFeg96KjyTiKYhss8unqPpzV/CegpyhneCofmukkPZ5shSQO61IzY
74z5ne41aKarGNuL5IEkmn2Z+W4HIGiGHRqxgMmV6Jc0C4p715PD7ej40SvtYzDZLCDV6AywHDqL
3gxdg78qt3J0pq01tmoTsWt8JraLy9cMQjVdtdF6LoaXYLITnx7LGPpU4/WoSYvfq33bQEuF9ClO
WeYw+I9rc8v2hzFSMTNwoSgrXJiPXnzXwpVVogIxSL7R+WSfu8Zr14AdvyP0oM/Uk/6IIttcO4XG
ejGRmNFgRkKt2mWk83lQVwR8JKBRQqRoDBOqFDkmXBkVQQZ/ovKPDUPPosFGpMo7tSVrcigR88gj
Wxxilui7iHPqVM3RI4YslY42cS3zd+uaQIsEvgK7lEBiiWbz1Gz0RK4jxnLSN2X0VcVWcDuj+jVY
azYLyPO4yUBAAWxemyaeay7QfC/F5H+UucSZyUzygofD5g+1/q5YEo8hjyWMsykS3jcm76gfSCVQ
F+5RGD8yA9J2zOl57qMLVxtHczrcCqxOUfrQ42tkixmMdZiRCdvjQ8d0drX0FUXb7RuMdfMqSEe+
ljiw4Cp1nUhIUfqlvoh86FGNMLGdfUJ4d+1U6UMmKFIkFDYAv/W77FVxRsDy1aRio6xY/5zKJr04
xeKta29Ems4TTfZhkvpowslAg+f3gSJwl5EUd6Cau9yZo48Ox3yzqr2B41FhNJ9zXy8/86Koj3Kh
nJ1CMYNBARwLBrA6/o4Bw70YPMm3Ag3qKMYxrfHGuMm9QZVyuMQWkfQBlXxKemsPr7Z762MaA2Lp
spu2C/UghyY9IWPVYTlB0QeQ8FZwfuBOrA0Ewx6Px9MA0uNnkWflSUbRuK2JpZcrISid71wSb4OJ
8W+pdRvSk1g+SOFijS2SedmQ2sfEWsLgv+hY7nWWEzNgSTp4QQW4luAxTiRdnZpO0fuUzfNF17h5
2tR/iBhPbrVvZ29JkDcehtelvxkMqsgM7YWtkSzfm0irp66XuLMy6mdo4ehfzI6LCt6A2aLR9f4N
nWv4E6d724tRDDu8CCRCzkWT2bu+EgNNexHjaaov5XPrDWpfk47YjSWwLaMeunvbuC4MGsZtRAaT
J2m/LFjZggr30jIH56XCc8U9Y9xSyuN8tDEfZmILWH5x3DBlr1DyAiZDKwrYp3uIyB3fnWcu+Hs8
AjTa5xFBP4P1ysPkY2CoeGAqLFcO6kJIo8S8rVKdnQjcc49EMcHS1QSO5d2Ts7wPKOOJmHwkN9K9
i8qkPMYwVT4b7bA6RbdNvuyQs1e+17MFaKNl61vX1XwxbsD+bhZnqJi33LgkNQVUFpChOGrLG6dK
e4If0uU4GS2kKBdaGIDFwcPYs0FxfzCScN5YOaIdVsUiZVbiuz9kY0QvQwkuq0DOYHjOhJ7uiNY0
2Nhn3sZXluNsKBWFZOQ07VoEya602n2cpy+EpsErBIsV3wX2MfCNmyGqEPfaidlx3S6Hwi+QaWKE
mJSZp5jV2+DGZHOW2ygYXshPtxubVG8hEPLd+etft/X/F+BZ/zWewH8nxJbv/Vk2YF8XxTtugfdf
ibfW9Wf+ng7w/yaEDyMIhBbI80Ca/C9/jwfYAG8FoCxTmILkAMys/4gHwNHCrW+a/KDDg+MfOnXN
v0HORXuybPYc5Aucf4UfIH4PBwCLdjzm7gGsHH7dNaLwazjACpZOzznNIJ1qjKe5w1C86nsesCtK
W7qNn/cQdnKn68POTxKcKWZWhoaP5OlOuGuEqdGLYEQx/IjkG3aR6rXRGoab29NguYUJBAcvxgT9
hCbXHqQCXUhryLz95TP/Txhb15f5Sy8BKQrH5cOg9gLIli3Etbfgl4yD6cxBY189hARi7a0i+szs
OQYpbwO63jCUbx7QOJI9pv/8YDKsX//537evf+CfXsB19um6whbmH9XFv7yAmRLWsmXWAfy7yG7b
zMxPPels9lVNn2FxtZGpu5j8BYNLfPwD+JkkNjDgxN2hUnM4Lq2/vpKmeJXdZRnz5iKIM+2mtpE7
Ran5AfI7G466Y5iTVGQwpWlDN3I8+ZYRX3HofLBYhmcf6cud+giZ+vpRl8v4F2/V+q1+7vpZX2Fm
AnSFg2rjcNn++llXZLtHH+gKPRy5esg7TO8dHrtuuyxK0hpTL/o8BTKDMqgBZK0HpXtIW05kr4tA
Jq9ynIp3zArs1E1ty44xL3kBNv/ugGo6ZbAa/p5I+qH/d/xV/ydXh2VeX9M/fj3elQ7tQekgIGq5
3IS/vubJdsbC6vFs9ANDRsvSX32ulpAtBDl07LQ3ZT1R5Sn1o9CYxHykgFUf9+7HXI7lZbQpH9jU
FZ3JZFKhIbegxM5pTqbXwczwvCRp8AMXAX415p1s8+CWN8/OgkLOIjAdAdEMW9urzLsALhXpAgcv
ddYAx+3R81Rn73SaNx+Mw4jsSbt9JTIy/6yvJ53GKoujnzI9QG8SZ4UbnhpTB0bqqHNGHXl3o3Tn
X4K5CsJ6mKpH3x3lZ435rs2D5YXBZ/VaJ4w5DL+A82jhUffYn92kdNeE0dDMd11SwbIFG0GmJS/1
keSMd1az6k71UlWXVjQ0Y0ej/Wq3IrrlTKzXVD4/+NQdnKM+xX8AnF1t87aYHm32CRS8GNGBzTzi
zMIvw9I0TyfOwbeBIAMUd0t61hk42kJudeuSYbn69gbzTagmEfgJyW1n2sBZUQHOCZ1CmvcWzCUi
b9Xo7bSmG7nUQXaKkxge95ia60jSY4CKj22uYTvMHFe9IlhIzg9jf9eA+whzczg2eWNtW13W4Z/f
/dbvjx/2/DhsbAdWGL5o5/dOC8XeXtfuHOPdpBiGGZmS18qgESlGKeRgjnj7Gb/VxsjS+TKZpBhm
z3/tGYDQc5dzLEXkMDyLkNSYbTw7rhCM63SPu1ruOHUzbZG+dfsXr/qf+Io8rmBcuJbn+Uiw9vVG
/+WZVQX4w4HGQONTAEEyhZYoJ0aVwpzZonIF+SDrvqxonHaUQNqhGQN/kWB13/78hfz+QOHT41XY
AU1fYHu835+dmpN6AlEuwbU7ko9O+X4zv0nx187WVrSNB3fY6v/qO/vnv8pi4V+xOQAxfSGun84v
7960vFgYw2SsShJsY5iMU/PN8dv4x5CD51p5ZVxNOxer5nOOGXvH+KYkna+HIXobm9lZ9Yl03pqh
624NaI0ryE/BjddocOFlsvzFA4y03m8PMMtidWN5I0tIlNC87i9+fbUtpK+KzgrOYZIMmDv4F178
R8KQzkZK9yMk8WBjtc1MxDZ1SVuP3s2YiLim/JmoSdfRWmZU4l0hk9y5aUEzhaBC/Opt2BluYW0m
J2o/KhtLC2CSI0eGFqNH9WrPDcdoqwEXXXXRo+eJkqhAae78wnlu0UA5+gfRvBvbwd6gysvHNkqw
CEz4XTtrqtg89/5wDkz+Yy2kJ1ZWZzg7GRe3OkGcxfqAvQ1I1mppxuG1E/YYRgyK7lxCFKuWCo6r
vwU+LMO35Hsq/flY022zg9DVhnTBRds8zsnBwclzt8bUeI/dXBNoa5II6DphATcFHybNipW5SZw3
pE8Xdj82HhJwlvcNTg0Se0NhETCWfLqtDMOhjeWa0iNfd+e6TXffG9X46cSpteVxlp9NJWLKwZxx
OZZEOpCElPA5/hsaZyeGmsQV9xRQTTslbPXNixCQ4wi3mEsk7M7IbHGMI9wqGZu/g86KKNSkIVag
jXIURqyQndcuR9A34w7RN76Uaux4Zpsk0zk116TSlO/W8FJs5wPdAxdX7AFPpIHRDl2gL/V2sEly
V8qeOJ/ZIIUco9vrLpjDIM3TaFNVrXq3YopMe5spIOkWUjPpcEYa8xiJR/o264ND4KX9toxw3ZiR
fWM3yYsXZ2SbWkmAbUxPwcxOsaH4amVOFSXnBulNZ+kQSN1FftDhVewqr8EYP0KqxPYQq3pjj2RI
FxdHdh+0z8tcRKeu7oNLMC4UH+dVcSLgmFMlqtxd55t3Zmd8T6DvPcwtCEgj66JppUbyYkkDGQgO
W8slL3bU0kMNyiJmCTa1BpMXMNC/4k3ZCz1HDVNSttGUBsQZpsQ4P2DiDXbWnNBfH+TzU9kUxjou
lHro8Tzf6ApiG/zE18qAM+cZzsR0Q813owQIQRjd2ROQiJ6KOthFxchYZegDNOsAx6iilQ7r4BgQ
AAeItKHRfNrEVLV85zucHsF5fI9UkR5lr8UdCgUuOVJvR5Y5/1uTE+TPyPFtPe+aYomNbGMPxdds
IH7hJmdWIbUN+R50g6AlTXYAMXS0pqozXbVN8lU7Palw6HjpVucUcqnReooq7CxpvDSnwWR3um2R
fO97bph72Eb5R1XHJ6RLhjl0Cf1gL8bYdZTXKyjwgqPtlOLBScD1AEocXqpGPGbMf46l6EzcVDYi
sQCvGi5pDcFLqKTflANUvYIv4FwZifNu8dB/NbyeigOePc/E2dVFdaL+xlaV6B6mwNvOZgCEOE9N
zM7LSK4DgGW4XXVpMm3dxse80WeWQNSVjKWN3mMKnGXpV4uxu9z0SVmd0s5IiCw5EwEJIXZcY82H
oZsffkN4J2hFgBV+xlORELm08ni+8enXvEmLlFQ8k5Ib39V0qfsLiHHvZ80dDy2s27E0ym1sinJt
YQgXBbHp8ooFwlHgEZr0nfcRzHwtQfOZSrd7djO5/+LL64gVxqtkg0bt3osvBhpztXSLjesUVrPF
PNRfpqaOf8x5PYS2I5OV6hi+Q28fl90QN+OqdSGmSdVHe5nNCdpYnZ6ThCkzHxR1dVMzVo9JVmFD
8lRHHwN7B/bXZrwHLgHyivzbaiR0UF15OaA/4+CmUXV1MlJwa/g5Asweoy4+Uw/zKYU95WtQXbPc
red8DNE8PCaDwYN/dsKoM7ANoOieMq9pmcs11jmXSoY4XflmRtc3vA1Kd4XLURO7iXN/oNehcj0T
F49uox1iKkML1v/6Dd8CawT8zvZo8RzDQ4vznTvgeu8rpVBkCkYpZmSWl7TIRRYq14pkOEb4g7Bt
VkI/p57L6c6EebDR7mDSNmWb1ueEp8C6jFmXouBc/1JGAvIU2za5zOh6G8xBEB9LQqouwDULSwDL
yCTu29Tz6s9BUoBc84rPTAxtQrZY5Ri8o01R1O7MGBYaGXZdD9B0cVmA0c3TnaoGfTdVM+6WBsv5
LtOLdfYDFWyW1rQPlGhOpO68EgettvRd5deCB3HUJm7IJKWFa9xqx95OhL8mHN3sUW7qdCi4XvuS
T9fERDWlVYrMHQS3rOPyhT9eNA8ms4TsI9JUIN05XiOGKxhkztkFW6rYpm1kdpBZA4VlJyn7T4bM
EzuZzjqrLG33f7zUXMaQ4lo8q7OYrCeauVpSCUyPyoHL2Gpj6wy1YFpJi8WYw1sbbOaepSpilbm1
yqpjLH9996meZEggcn5o5Uz6i3ESnajLghgq4pktkF2P+q6H/LUzet8bH7RRWudkqZnosZ103nEn
c2lQX4op3cHLYG0zDpRgeqlm3sFJ4RfB5Gn3nW7lret2SKu2XbxRAszrGOncXvlmq94kQzxoS3Wg
HgQxNfxfRdwHazmCK6vqxLkCTngjHd4NEk0q8/uNIGkw8e8gmvk66VIDja7vUL8lIBtjisM5mdp9
2wn3UrNPrEAgSOTNqpI1gxxztja+S/RMxjUfnQY/hkFEdJ9O7ePJWWYKRM3lWoHl4CF9L0iEv1py
pIO1trRWWwVV7C5DEvm5BEZ2ciT5Kbw1TESU5AJlPB2I8qjaCHlwSFx5V0lm55Xru5vJdyZSfhiZ
4BAZSdiN87wFfsiMCxtK4Vri5M7tYTIqILxLV93TioUn1VimczIkI+6pcbHWhfajJxr4Wpwamfuj
RhFHTuU0dYTWOu9ByeYX9GZ1PxTCOS2SbFZdUO9Z9HZ7pG43DQmdXk9qnQSkwk5iS2We/2ExYuDp
o6YaZw2JTKsHU+dToPHZUabK8rHLE1Nmt/YcsFNRQ4k/169+VnOtT2XUm08qIVEHW9yzFyocWivd
Vo0a3pYek0lvX42PE0bJi4py+OZApRgYLnaFyaqxsYpR3rYSvuroya2XYu9h7JpZQe30RjQs034P
dCsjo4CFkWgNn7YF7ZxIqxXtTV1RSt8Z+sshVrdhvGEdyA3powU1GRs04+p1x8l/XztLfHKwsRJh
G+eXSDiv7DEf/SSmYgmXsNGo9qabTWtXDP2DY/vjyrXnLeJP+4EjA0qAX7urhCv+ojQbqdktjXtj
mtmlB2m7mxfjPplMuZZ4ItaG585hZ0d0kY8s9L1w9SXux4GEZ1YDAVj0HhUh+G4nlbgre1mvzSm3
L1kcVDhwGIFaLqmkaW7jU1fk0dnT6PhV0mTPo2G/qtp09jbwmrNdDe8GbcwvrasIAxmJkngmCCHT
EZhisuhe4rrx3gaNG6pz4vazTR0ChUvQcR301/yvR25StIGzE4baUkPosGb2/T3EO7NbcWciEVoQ
JupBOHz79mdaufiV5tPSJ4Ajijb8X2kd11NGvyqRneDM4SVmCu0Ac+6D54ptZzoDu8pR0ivNic3+
A2bZP+Ck/yFy67UaeaY3pnpoo+ExN7KnJJkBGqTvIjGf/zir/kvNbv8TVfA/zsf/f5zu4/hv//ez
brvl3/5P/KsQ/seP/TtH1/mb5WMaQAG3AgbSzn9wcizzb9L2KB91XBnYlLlxVP93jq4HJ8dFFfDN
q6npHzg5rvs3mhSA7Aq6JmzhIG3/C5yc35ttUeHR033flbaJuo4M8Y8H7KZ0ikIX1UKEkgLGVVaT
al5pAcX1eqBOMF0b+fRD1AkgS0/JHP5iOuQvpKhc9y8UVvGPHXQ+rwVFhim2azke1CDr2ifxizQB
CKqAaa3wlE/JdIFSz6DSNsokwa6eJR42RO2T3F4wFK8F2DKOWwP1Cywp6qKtwCKtMQM+J0qZBikb
X+wKm5qsUr3O+swTRJy0ReeAtnz27fnkA5joYuwvOTUE8Dujvr6koiUpVWRWa//Fu/tdKzOhIXGS
4Hu7FvrxL7+9OV2OVYTtZAOK3NwZRZZmYdII+Tm1mDE2cS55V7bXcBZJfaulWIid8P7PFSfrdznF
BJPkmLCZGBuggcnri/z1E87LUnd0pG6sQhbmoREwAZhsuh7k9KYN3LPdkdnYEtEAmWJ1FrnMpbGf
JiKu9sFua0Cff/6Kgn8axDCFuSr4gWkJxETnN0qTdqO6Zop/NQwxqnkkHVBnlHAPeMV7BcJujSMD
PoG3wDE6Uvo6P1ed7ZtHuj7AYYhJRu1JAbNsQA50Tr2Z22SxISQF3otRzrMMiz7AqeLPsflRtbN7
tQxClcUrhFVNNwmzg0lNjE2q0QnUKh7c3gHrFFjP6ZSaI7nhHm89esJiPE2mISmYU8jKGKnRRTdt
YWKyMzq7f8JhGxOKmOoRDp8TB2GbBgwlF/wVAEc9P502dj67HvYwA+ILT4YuPkx2XciQEpF4ALJT
j/4F97+i8XNsjUedObERWuSlGFDjBx9u3DIY4bpRUC8fDWJd9rawvd7a9IEuih8TPJ/ylb5VSe65
ivDs2p4Lr8PSLW4jTNyw1dLEqN68kWpfeMNdOW6kxEW6gYOMwdl1pvm1hFMSXOe3ZCFNHGt4G/0l
d9fKtMppE1U1CRiUWvgr/hDHIHIRrKrtSFTL2yO5YVHn6imvoNPUw7oHF8nb/Pk1Y/Fw4jr9da5B
wNpm4OTwj8dRJ/ht7mVIUehywrgfIRL1r67pJuO+6zgsrj2pdfxAFE/NB22VhsCYPoj+VkkL27pt
N1OwhchqVC9qDPSw7zGwUBjCtQJ6YLIqdy3IfWR7rTJ2914DeuPopsM4EedoxwHi8VChoExIPStm
ezD40Np1+a11YkE9lYlbDse6PxlggDJI4iJvSpJQnduiG/QOjiSinksT9nXcdSgHV6AJNQdlvkvb
oHkLXI51YSTstHuY8yuIM26vZIeFo2y8n1SaYLDt+M3nnJqK9tlYnGXLleaDYequaMkBN1KytqkL
4tPnZADNSwjRvla+cKFcOu4S3Cwd3R9rbWFmXo3s8IxNrJ3SDWnbHbKjnrMl33sOgOuNbOyYIFVn
FFvKefyK41k0mWsBYIubJSgw75Xwr5g/9Iv1kdmzz+fnTVV/bylCKCHP/JlrtXcRgFaqd11EAQMw
ww74dbrg5l0iKsDi3MN4HXvUdpGn6N8h09Cq1w5+kT20Cc/LcwFz9zjZU0cqQgIi2RSIJlAQklKr
k56L9D0x5sjddNFY5iEQ4Wg+kD4m3odRCnOkA2iGkMTs4/FCSyTQEA8+ZEdUAZJovZ74ruuo7son
TSqVb9B2muhVT2NO8K+J64Xb3nJwArcWtLNJgWLdOgQlxpDT/TWgKlysXzbQdybEinnwBjgr7qfS
kIw/tFP1HyofY+YI09iBhIb+lO4Ym2fcwtMIUwVcABSVqfx/5J3Jkt1Ktlz/RePCNQARgQAGmpy+
yT6ZDXMCYyZJNIG+B75eCyxJr6rsPZlqKNOwyi6ZyXPQxPbtvjxXl7j2ITjWFEmsxt+wng7I88W8
KTo/e5kiy292c+5ABhqGIX6anKKunzAf5hCnB4eKMRBnyVdc9rmBsTywjJt5Y8c7XN8h0WAfFl1Z
A17eZU1QKqgBHZ0/zqKd9IiYQ+zNk53ItnZcAxKpWfbVm8b0VEBg2ibQQhF4ARcBlbDe4y21s+3k
wWi7sQDx/w7SsUJEAHmj9rY1xsRtuiDhLV7nuIGCMvAeUPrBgCltKnsNIVRArUMJzzsLM+szCiw3
3DmsWT/YNWM8T5y5zFBBRgLiCJ9Ls6n92R63cBMQuEaE6DVeBcPz2dctjuapks4vVxQWbnZ/8Aes
uxFZQpG1FS+0KUqfLcJ15BJsWBI3PSa09tSVDTXifYw4twGGPplDx9m72jm+ikC52cyF+MjIsGB5
tRBKXMJ62ovx93ZIN58G9fIRP06iETA6+AxLmtPW48RxYHZZkExvc2j7y9boiWTx4DoeewmDnTCM
3Oa2s4ljMMtGFb172VgR0cAuREmGGqm1C2XBGD61ChC8Ep374HpDSdGsSIIn0TVutq3iCV+/5Hqg
LAhlmQqTqBUEq+oxrS4eQRcPk1ZDcqFzast9gJy7EhKmqCHE37mYmVDx2IAuqY1KUS6tT3gjDbxt
Y2Pc2eYihizizONige0BKn9Ic1LkDhur9yCYp2o3lKyw+NEF56aBDVJ+UW1HhiEMnZBoAKfbZRtO
bu0yyMQnqmz6juWETYOLUXX0gJSJlD2BPKeNpsMNR6qb9zG0nikpqNYbcFG5PrmFzRzrFQQ6zCQp
2UQQ87Fpfohv5oDczLqgiodtKipNCSKVVglONlMe69lrxWZo3OFEWNEady2iKLui1Fhq00ym+7Sr
EYLowAqBMDT5JZ6L1jASxqWb7CAFvU88InPe6pVj8LinVGuRCKUsgorC0Uu7Ha9L3EplU+dP6RC2
Xx7hlV99HAr/aAVRfePF7P+u5K0b71yMC9WzeelPCUhYPsqNSMTq50sLOwJhGuBJNMKjnSUpMjLm
pecWH5k/a2DCS0mMcBpcuV80BuNtTi4K+oxMlt/DWEDo17nDO5vyBP8J9HfiHMthvbFyXFffZhsq
w5aTN24E+MSyYn1STT/B3vEHl2T2+qNnAYTeltNCO0/lsbvfWbWV/M7hmNCdiMLNoJ26lYH1rvj8
tnrQIdukoReo8Xqo0iNMYNJkeI8j8EI5ZvNicv0nYUeC+TYE/YkvFIP3hh6lTJxtr0HfJorbrbQM
K4MGyP4Y9ARdBOdI4Rd84dg5NxczxOUXGwO/P8ek+LJzkhQdTY6K72DbYpKjndSaxKflVH53TPg6
T24bWj9az67QY/2+vl9yu/rpdGneHMOlzr3rNJgK9JOaA7VdAsI1Z8v44KLnuLQfXPBl+GWLgFSV
VYoPgc/p52SXmr6HqkV+pvJjsTd1Pziw8Nue0CJUQKEveFVpofCp0oYrhKQGxtlL8XvQFqX1fkGs
QozuvUuQhhCCm6GOUH/zgFP1lMFB2MoZHXrjNxNPMnrpyOjKwS3eRdLl+GAm+rqotpq+Dc7AXyph
ed2JxNJQd7qW+A6VHGJF/k/DU5YMNKsiiMYvIWQ6EJawtdODbxe0TYi2ww5chNZCUUODVB63A3nR
EnnkxwTgGjFLz35LkxtT6Kb1cauc5kmvCWiT2PVN0TWqA78oZm/vU8JH/aDok3fgeKM6dCjkX2T+
xRqoX3x3L3m5frMdkMf7yesba9O5BAE4eiuHXoYowL9r5rlcjsSRm+EY5SmbgS6eJlqTdWJ/WYNH
85O31NlzVTo5EKxezMOmZC68Yjn1qsMwyeqr7ZrcnPtclPh3UcM/TTWpn27VDl/NbNMUkCQs6LZ+
24MGL514ehcYMZMt71TP2iJ/pa95nTaAS+oKhhJnFykv3RhJ8uF95L60HO2h23QWr3m98KXz7zBV
hEFRFMQSPYIEgsc3EFZbJ7cqden2I7fbvjHzUDOYV64H9nqyQMQuPrr8NuNoSp6HhxJUp2IgqGcH
SzOfor4KH2Wjp3eP/2Q+zLNKeUfGTXm2CK3Qu0Ak6kdLK1cO6pEIyYaDCVgETZSDwhUPgezGosfy
vkh6cHg5rSrBZg5T0m+Ov6L+OplhptFurS4ha6Gc63UGE+JwH3Gl9hXnkIaJ8Bus5oknU5SZ324z
afLlOLWLTe3UkYQaoMW7od0MGhKvuA/eTQAAesC6QCAxnCY77XZsgEOjU31UQ8ER0cU+f1PCJll2
spPOi3Qddnx12QX+frAsHDp5NhGvNJaAJNZNHUqhXryKBw5kn53LTwMwZrfT73YoaAUutV3BS01g
e86zICyO3Y9X9YKc+FJwFLvjCZqIjVyS5kflxwFmv9ITM3cvuWinGnKS0/B9vqnY0i/4eAHj0o9F
SJUzA8kZyU7n9xhBwN3HFqzKzdxCkd2QwavCjeBThckTDqwUl9a4B7NM/Y3PyoF8ZuzepINVo/Gp
WJxcJ4Eh4rTdblgIy0VKL4T2ArrBA+JogxqrndUHxf0CvmcdYqlgLhvOXx3ii8vW5TBRCHlf8oET
J0lfCN+Stc9E+23UdbqtBpuo6BKeYlZmB5OtdYzS8p0vO1QxY2NC1DDvxmPYDXQ9iyw5u8B8yGN8
s1wSLfZSvOa0pex4PHhnv5jkuegJ2BFOvVMiTU9FvNaMS8B03N3W0S1gUmCFge4iC4cq0lTfcpVa
u2XtTK6CuT2SjWzuqsLUj0MSzeexaNJdU7vvceKBh10PH8k4YfyjhhgkHc0HfX9sax7aWNMKClD0
eMxp80PkL79CpjkWO2l9mR0RPVd+datH/zYeIpIRkF1+DJOP3bkwGduDhgVfHJGNHwW5Y0M0iKUo
NdY+10oAL9OVPJZRnsEwjlMs8BslV6dYd+KhMx5m1ZAiw9c+1cuZ0949QLwG4L8vd/S1WR/9xD5A
pfoxaAkvumtEpaXzQ5lG1NveJZJW1iQ9arj7oD1E9FAW+VEFdXF2qkSfJSd9yIjRk8zs7H7hhHXy
a9vekWm4a3uA/76PNxojQbGt/JLFrLOaFOb2pS1y/9qTOHjiHvRO9CPxxgLvSjFTFv9iKf7sEtDZ
4BDPTpBELsiQYtcMxCw6QXClolSOupUKpIvVpAda7mBS9MqhI0Xu3ShIaM2JTzQ+ByDtXB+7OC0f
R/pfmN0movJikeZAp+BliIqAo3KCNQ0xM99Pg1ZrwL7ZuJSwciwfnzx/qe/yKCd+h+3TnfvsJbPB
KTE83JgesL2YmojDIDY8b3CnR8U2ad+mFo1LkiTqFQjWuJtHwNRlw1FPKF++RvSOPtCw9IIjHvYA
R5ppQ5x4BijRx5zYOl5/io9/O+KEYB/ur2GsCpgCl86x74OJePsUt/usTp58ThKPk6eKc0c1ykVE
gMXGwo9vwxrLuiwhR2orBSrYc4zhd/2eG0hWAg0C5AjJB4bOZLklSUoxbWQA/2eHxmqI2wO0/M5W
kiJY+vuMoK6VmfjqLdavRfjWXafYhQ80dowgNSq/hvplXqausK+iodTFl1geuo5u79pLd6r2HTaN
dnmdU1PdGIqyG15l2zCNGYFG3mGx5mRo97GPWotYy7tLASVpe+YpO4DRyne3bRQxhswZs4MXRc2h
iclVbKwYSCqCLk+uGSLm0bSTD/Nc3LehHb30vpjucs6+McZUh6HLsb4XGf1BPgnrYrCbQzqrkgDO
ovZ0CtyzerpqTAoPjNbTPvYghHu6DV9nNeojoJetpkp5j7cL7lrjWIfBxu4xYohiaxs7uId8xvop
Oep8gGEjiSGgxAS3HF/zA5nq+agLKtcr87Mq2Q3XlvNRj7RrtFmAu0l66r0gqWcGVV9iTFbHhtAN
CLhCHI3PmC2yr8jnAhHstbcLMKNEUj7Rz8Tpxg6XQuTFp9phru89CB02Rwy9aki133tX6ldf4G7w
XyV6vo2COcYWaAXHIcUjUqP2bYuOJBfv4XHv9h5WgDWUaedd/tnMTrvJ6+ALGLvYmjAa9lELZjhL
OoL3coT0Raay3Hgt0osVDG/JqPrXfvReZ9IwR7pl1ym+OVuFIchjswy8ymqk2CTJ/NfMybAV132P
7W6cl3OEqXqX2G1EIU8wVPu61ftkBk2v9FVpBAITcO9g8eHrLsfXsOGei425sRK0oYCw2XkW5acZ
YElgU96KNvu0kjy56WR/ZyAwnYxXM/FAT9v2noX7Jo5OFNBBBdbEcMpk6m9zgWsoCZkRPcgIO1XU
w55n/wzQYh0p8Mrf1W7+7OGuO4oYJoo7RtOxG2eL3Np4H6KC47t0vrsh9IZG2Rb3XMVvqCXREItC
iKIaL82Q3HVdZ2A/ZOkbeTz/GgWafPKc/woT/THouD85Y+6funSUuL9b2e4mfFxp6z6qJftBRIhp
pA+4QtpZPzduNL24Yybh4KQGw57q0S+8pj62iidYUPOM6ZCgNnVclsesq8zFWob2nl09nh2EWywN
bHtllPt4vxhuqrBVB/YN462bQZMOSepuGUZcZPZ+vvZrb67p9c4x7B5tyyHF2+MsnMbuKUX72OR+
EJ96WWAsBFqCER56aAw/6S0XKYBzW6unZm7P3CL1tuI4ueG09SFc8BGLstjomwEhdw7MW8hAQ/6a
6E7Wyo6WsQiomKz7eFtgc91HVGnw+yNtJLTX7Ge4IT/yIKCTrhNwttMuHjbEp/WDi8Ngx6jHqFbl
09EdBb92N98WXtmfVYPwnrvNN7CZ9qkJ3eQ9KeJky0gVHmKvAWW5UC4d2vFwpANx2bmp1V9iYXxo
T2oiPEiTzsOYFic/wtI59PVNDbIe4sbwMGR0FpqAHOJMVElOFbw927xpxkOMGU3yTILpGkVcabnH
m5JHs8awrqoKTkr1wKjFHoHj2DVOSGr0ZuGoZBznO2a206J6bHO9ORsP5h8nrisLqXBjNWiBBLgX
SpxS74G/scMUZ2DsY07Ou966UEV0scYUPdfPiTY2qCgVTkkC9rzJ4H9Lcxr7CnlY9hFkN6jBINP2
lRaYdTJdnxYfCGNZAl0iVb+w27fOvWzdb1qlKTQiglZPJJxvTUd/8iJq9llGPCzE2zdF5LuHeqTp
iibaPkHkwQVXnUZsmEKnZ5Le2K0Lj6Wy4z2S1RcH5p1LrvsPU/USgm+UPvGG7z6Iobc3cAX47Jf4
2U7i6Vql9mfYvZd2Lz/CyHqppeaWTE2zq0SNyhUnXfHNwWPxY/SsfW3scpPxwiNkS7Z5RIe9D+os
uFVWtwP81zIMo/bHrDIPYb6uwPFDqTa1Y7Lo4MukzzO5oBD495KV1tWxxwppRl9mvG8/LDq2d26R
s5vzUEDPxIdz/hxenx8W28jdmFi07Q7zr276mEKEMNX/jJr2tS/Ht4RAdFsEL5NNv1A1FykNBQY/
yN4Ge4VdD7l/VodBdLl1F8ZYjS6l1cv5tjLc1r+quAFBMkX+SKUhyCpUGathSUcMMll1/LlEgqcP
yS8N5Zt9Uvhi3jZxVNQHPfcJb6Wecks654oqWgPowm7vA4RFAabbja3nwPONhU+TsOJ9QmWK/wn0
UqTwRurCKj4Mmwrq62o/AGyGgq8YS/pUyDeP/nB1wWYMbXkZ28j9JmVYFXfQyIksFaje9kvjiZ7L
NwgKeWptlkl32Jo85wJIos5ufCqv3q0ZHsNZlEwXx6Zw2JJscpMn5bXioscwZbQ/nTxnIO6wsfzF
L39pznfFfuJr1HcQh8zw1FVB5TPZlZZidhyW0XZOa1h5vK3RDtJHt6uG4jd1kzAPt2IdxoaNJP/F
l15oDChPSywV3tZg4X0YQnHPri23gEPTeIrJiSI4DHY+zXDjnQ0/16Oyg1HqlX3MgCrnpRI78OCZ
IYXZWcuWiz6HcoDOpGzvkGVDWbOBGoZa8WBbYHNY02oVnjV8kx+FDeTuqDWW3dexJA/9EtVEJMAD
ozem70CxeQFTaSacBxAzJOw3kC87x9rArFkg9InMHVBDPId2t51pXNvm9+21Og2KI+KzO9mF4kxn
yDH2Y6X0G9uHZvbhdNk1LdGKrIn/6dXC0589V4KGPB+GpTksEEBzql36mqMRjtkSvBLm7vy98nVa
/sT2xImIwYb5ZEqSrLtXc419fNvFmeOeGLFDYNtN703HRAwD9SWmquWxYOR6r0IJMAx5A6L81KAZ
TI0BSBsQdnmsY4GeTSy/vLX9MSaj6s++/Gmt3VygQKQfX1VKkByWSAXkJkTdJVA9wauHUNqaFjXS
McFRrtuws9NBb4DM7yJh2bka7J1IRk6XENKH8FrXkeaoiHWPDjk/zz/QNN1fXZEl8PAZQNM7q/bj
+uDx1rsUMis/sr62gFZGHtGgADtNMcJOZvyfxUOV9j/i2bL3raRJTHFf7xdE+HtCI9mn4XldDzic
1RSIK3Fb3t1hyFuGlD0vv8K5mZKa0qfefdChc8kr7wdCP+QQL957LOtBJ0w3sWv8bdTnTJJ2xr88
sHliG48a7cFb475Jrc9RLK37CH/yQ5/jZdxPNA4z0gd+/9PQjX3rRPRenvlN1CcCBjd0kSz6KecV
fA9MJHuNZWXdoEgAqc+b73EIenwsjf8JvRRuZ4vXFcK32LlDh/ViMGX+ERmYPqUjqRH15uGThS7s
eBOkxwSH4VMDzQNQNkRVGjQXDQtYFil022K4Lr3Lv1RFv7q2mfdmATeHldT1PocgCA5w1mFszR+4
UrZ14F9GWUPK1NA9tJ2WF5RM+1SVDIJyZctOzr1ovjya4D2i0HSk4mRr0uIQlgk6Omvg+qSrxuyX
uQFLxe4k4XSPu5bsTmeYymqkqXocfwaOc8WDcrK8ODvMMWw3YQUPcSa9k91me1oMf5R4P7a6yRD2
3aB/XMQS3cxEovk/i94cGs+h8XKxpfS+T4UFkXrOMyy/mTMtzWnMJx0dW4tpEkx7FPzKHR2+4Dmg
YyIFMcfU1NHmYpUNpItQ4LVYHwj5KW2q/MpjnPW3p0twYmTpOGwIZ7DHS+RVujxFMA1AvkILwcbb
Zs5PJx/sFaQRJcB8SmRXwFwetTADe87HqM7EeLQwhI5UEC1MRYYW1reMTwojH6KWs+PMhp+8AqBr
9tOYqydjhcEXOQQypjFrh25fxF0+YbwusleK2LFWC8606jpkNWPiBMEqXe3ODAw6a6HCz5wFPyd2
us0RpA+Eg0RzGsUEHLP9qcNGvitSIL/ZiLBmXhb2UdvIIoN5cLUFN0ItjJZ95HQkyrgGpp3Xadrk
nDqBGeuRmsE7CErjK55TCk7ZFznpOc4HOgYS7qcM0zAVrQdb5zamjWGx3Qtnlco+IQcGACIw77y6
Zi7QtHzB8oTcN20PncoHttXeYj6GOJsxQ7OlBijAgyPezZIOxPtW+Ml0cZqSK5maC8TVMjOsvKwC
bIRHkiPc0RvZDNvEpyMSBgbhG9NmzXyF9tJx6B0T5wIRuifgtySkeqaJ8rgTpFrOhYoT0l2fh8Q5
Flpk4c4lbsv2LCwcCCgmsPzXQrks8NnPIkSq0XPuUphqeMyJ3uADmPQC4jFYY/z10tcvCQNzsic7
Fjf7spO0+lp4yZFdQuvLygV7DxTn2T5jRgj6V6YfpH4P6Et+aWrj/VY1O+idFUpYabysk1etVRvT
vMjZ6S3qUqVvTGfc11HP5JA2f/MnGrJK5QzEEB0g8iKy8IF3gIPOSZiqBpqaN777de68/C1mNTqO
BBgY9OLyLHNBPQkYl/ABRNAE6JL6gfe/RVqHbpr7FCQQvbsfl2Ta6tm0kD1E2//8W4FsnS1kjPcI
PaI7FMIdvrpSgCZZpOYD5J5ZDssYJ9X5j+Pj33If/t8F7P9fK+Bb43f/tb1w8ysjgZT/k7OQP/B3
Y6H3F9lF0r3en3S9S/T37/l69y+FoQpvl+1iqlI4TP+3rVA5fylbek7wvwyHuLHaEqTTf/9vMvhL
BkIDPrdxeHk4xP4dW+G/hgzRmXhOykCtq1mB5+yffWY2lbAZaza1YSC193TVgHzr3/pMXjkhdQcX
5P4/fC7/SdT5T2zxHx1Bf34iDksXJ5m0pfqXn/gfRtq+dl+kY34keGFTPLGwzJ/X1wnhACbzUbwF
uGdt0TylSUXMucapa4lD06tfOBq5xVAy6va9FDMOgtWPKzHm/p9/Vz/4Vxue4wbS9aWgClHxJar1
4/sHG14/E+2DquoiI47gNFl7QLKqDWUNARRtvtPi4Mk4PXV+535r4Ls9msQcm7gZYY0tL3NZ4JeI
CoDbIkyIQjQE/imy5SntEkkT8XeVIENQOzJvW1GLD2ahx0YK/GDkydBNkXL8+yjhTq/xkLUjEnrT
abEf+mh4KQAistTOIYiFyYlYJgQUaNyfk9vdTXCQmOjAg2nLgbrhFIQIIF9GmMif3KaS2x45/LgE
8OJRm6KbkeDBzoZOtW10+ZEvfs8WJIPw2MZOBkS09Xcx+JPHuhusR+KC3iHAvXkIiPGd+mVdgy44
m7Ke3mKru9P4wpgvwROx+prFr9BY5lcL4p8CW2KI2Blw3/QWw5+1lq8lz63fUN2UF29xJ4Mzudj3
RVbPqoWDxutu204ZdGbk82Pao3prupVvbGavM9XRr7hFBmwiKMOQHWi0DsCMSN8Fctwk1cEu65ZW
GOsSDPULWzT7aRmqcQ93oNg71mCxYrEvDPjFW0Ah8DGc0SVJzp9qOnPvI5tsOQg4dUsT8TmP05/M
uPlDFoTJjSrs3tkVoCuPCZg9oumxOUKSPpImF2ZHJ7I6qwAUI7NfKK/+nGmaoRjra5d6tzIkCICr
cd9hKt0kq+OnG3wqG2z5kpgclLEJGLDdHxS8keovHU5REDy3C/P33snEA3DCZt93NMQWbdNveJmx
CLLANHMkhbNarewxAyE8ZlN4mzGkbQs//J16cfQT0fZHO3fZdhgydmuJF3enysvLx4W2P5J9Dp3M
Hldpyri3qzUO28hB+kbqjw7K11+FXrCu+9YrviFxj3PQ3Cyx0x7dyhLXmDIl9q7Ze+219rOZoYrG
toaIGKmwRbOI5C1RXGsPlIQtjEopmC90BTs6rO4COoc+aqamE4w7vCp+tBbSaHPmjVmAPHXosGwS
TEWVdx+njvjWJTrlw1H5OW8oGanIyd6FIc1VJgvUp6YEkYa3WSHCT81BTjFehIyyOIVJK0VQg0+Z
Ri+1PT1RW5Ryk0Zomx0JQdCM5PvgqnrNuGucjobOpsr2VDacmiaf9j4MsqdMuuZO9WRB3UKWdxZr
4e+Iw+P3fgnlY8aWdj82cc6pbyDs61JYxOLzsS3a/tp4rKxyBXYAkqnsNyHh6GxNSePTctnlEp3O
4EV5DnptRf6AHSOnRBIJyahfJAkFKVp5ExQI+O0aX1AG1yhLSEINA4fmLdLhQayBB3uNPowsIFFY
HI4V7RqNMP1U/xzWuETUcEYPSVDka5Rijgua3RLW0O2fpEU0ErqQpC8WlyWtY4iW6sZ7S4WbvgBH
ax9blI27kjXbLY+hZFtiUdybNd7ROoq2vzXy0ZQwcX06DD9mToPHhGv1saorYLwYZx5clIst50iW
ZGuYxE2wrQ8JUR43rH6kY94eiZJ0v9nb4DBbUylK4hSRiWZgcbvyva5i+tQnPkviLCjBzjFulbwy
5mrOc/Z9F42sT+XbpOxX9ScWQzFydGsyVmlGrrEZPKTOU7tmadSaqqHDsd2xdp9+OWvmBscrkM4/
QRzASIRyioqzPkDAyDkDL+VKHPqE5coa5cELnp2EXgM+bY6hZ9MS+7HX/E+d4qTkeL/Ggsq5JiFU
K86xYqqrXbkmiPSfMFEW9pIKnz8ho2LNG5Vr8kjRe/hbVqSRlg4MoU3nZXqjI+fYEVry1/SSu+aY
EqLM6waiPE2BNGy/18STWrNPwiJTzUBJIGpas1H5mpKKVpdrkXndLiwjdeuvaSr2lAYOGgmraJLW
GecWI2vUu19LktTTXvl9+K3VPUn7P1Gtcq7GO0yP8aVbk1yc3p09l/XZwSxptkDpxMZWzXyw7HLB
tDe5h8gTjDy5IiiWo53suzU8Vv7JkbVQRPp0BDZCxCyPFT0ua+yMZGF6ywY//F2voTSYLGNwcApy
Vdw1B7tH7eeqxzHhEo6PkALWVeOq1Nz0Yfx7BD35Sigk2Fu85390gy6vbi9xe9aAS68uY1Z1V/Ve
dcRBhyCNawUZbwWqVMj9n9aMXY0JdGXeDM9uXYQXklE9aHn02QrW4r4K+l9xHmXwZWB2eHp0Dm3G
GmTleaTCdA+tK5njVf6GwoOE/AcAQnd6zHYGC1eUERwrVlJIZtsRwHLoIe4fkIhamSLlShcxf0Aj
ZmWOiGrFj/C/vytW/Zmyl20PoiTI6/t4ZZYYFmZntP0bf+WZcDqgEPEP5CQbeFH2vONwksJAqTQ0
FOsPGIVgO4yUwDx12CkpTISfYpGlfMMeGNP5B11F+bU8zWhN+WAaOkfZCMX7zrLJmo1YA5mhnbOR
Tvi71zRI+rwxrlYbk9OUVXNiUfs7aX1xxhVfXmuyDK9Jy0XKIxufU7xriUI3FzutkEkAwdGB50c2
Qx0gE3Ak2Hm2oYizLaI45MklTnc0UE23siYK4nq/3ayRpNnLJThk+fQwK/RKRAZU+M6ObpvYYevM
nnfXejSsWHlKPfQf/GilsGDbnrobGwUhnx3yOxNUeKox7p1aOYZXcuvNTTRM6Ruz2nJoWQVvDa8/
xtWpwzoQ9NPBr5v0UkxWRbtjEl5H47W/rGlFm455VO5dgD23YzR7R6Hi5okR77Eb+zWjGT2PrVOc
B1CY20Xa7jEQa+cPnbzMrgp5DoorQisM8D7q6h1CY3otHUvc0/7nkb8V8gZiVnspgrk7Lko/AFAG
qLyGZ6Rvfin80AdlAe7UcUHskPaFnrrZTdRlwMKbmRsQq+6uF+O8HYe6OA1p4tw5U0bFhkpuYgmz
u2j0N+SOlopPOPNY236yliyxUaC6qFxgyB+6x2hYVvZmuS1tIncRGcylAZ83jGZjEDp5p6WP2hrk
PgE78Nj7Pf5OlF//jjdp+jr0vDwJ1+P8TOv62um1c2iMbgqWO78YY6tbYrXua5JEwZvfQY1XKdID
xc3U6lRp4T3EbjE+jLQrInZHdD4sJLuoPhx7HHNJWl0VbtNNmaTvkJw4QLJF3AmYj/BZYYs4c8Sh
kGwPz+7yIXTyb7K1MP87BQbVOlVH0asLNqjk2VTebZ3hBEdi2KO2ZDdCzO9pC3GSSE52Th06RMrG
o1rcHg6q0s886RIqRVk6KM2bbIjT31XTY6r2xU/Tez+Ikn6by+qRXIq+pdviq/LEj3n04m8lCIGN
E7nAjPNvZGpAmSfxeyanzgNaS/Vf4JidPRKZCqyM02TOxTe2bXQw6PfnNAnrLS1DqC+Z6k9J2KkD
YQn069TFBFpPFe7K5bkpC/+AWSPdZO1EASVSTJHIB77JlTna3FYZOcUKOQ7Vjjeo7KsKx0X40/IS
rLAtegQoFapl6W8yM34NZUfptuYFRikNbWUQcinTKtrqm4dV5MbQP31UlFBExI1VVA9n+gny20xR
WwJxAzsz/CfCJzmVmIPvPthJBmVCxvIwdgPFdkt3ilbccVqRBgF3qZ7GqfpJYIoCuLljISg0NZkp
vldFmenoicuQdfYdDKRxA1sMbG+kP3S1AkaaZLqXeQLgN+sOUeov16JC1AHi1OBNhnhcjJKhq23U
1mQELWbt0JNhsLJ4Eh6xJW8qkA4P5OvyjdPRNcBepLuAAe0pZzFZ+da1FjXvyXLDusin1Kx8W7Li
064XAkU1Qw5uzRyKgWsPnxEbT6z1InsmHtezsfNdLtRJkQgnz95TclDKbQn2cjfjN6WOhwDLplBR
f+rr4BT01mkuqhLZ3e7BU+fpWHHpMWYuYfc7MrbaY+PkcZyUGCcX1q4bd7DmXdPa3+sWq9xEixjB
/TU5OH0fkc3uYd0EX4Aal13XlAC5OSFtghb/vwMhlWhGmR8TJZ9atrlbeJ+PCHOktOznrCOVLUvu
hmRhlOxY2idUk51c8NHvU+Elx5qxfMq9F8yD66Ih+cjZNdzZ65NOB7RLxin1sUGg+32eS+yNMmCi
3XDUL2+C3Dn7c5VtU1cDEXbLn22/5M8mWnvqC2UfZWTuAU96a0puoQRE0cGZs2xrEn6zug8u/E7f
vfk1myMAnU55z8DuPmHZXCn6xbLJp/mJ4FV+8FPdfgdww6TsR+AzQkPBcodfWQLKO/LFrCUymBKa
hXmJ32842OP6MfncsAC00p2L85cbj3/AvonSS8X67sAFtPfi1BwDaCqYc29GN8PYxSy+1eFTMBtz
OxYhr6yAigPP9V5KneFV6PjSYRncJAvT62IHZFZ4Li6DJZ/xzFqvnLnBHAtvPlMIH35puve2lCj2
F2Gr3VKZ9o0UyEWTnofCHc9bHZRiVzKj79gMVpfUAwe0laKyX1qo1zBibOt2QePAa+W0JFgIgBNP
i3FEzdXXIvCiNSntvP++UPj/Y0xZo/791zLitv0V/ych5fUP/V1KdPy/fFBAkiWMXHVDgXr2dzHR
cf8iLupJOJ5yFQc9knj/M6OMmGjD5oIl5vnIWCwo/0NM9OF4ksrTq7jlSSBn/46Y6GqXv+qf8n5U
IgU+oh5HYH4Yf+0/C2Z0bviW51EanDSlT4Nkev8/qDuPLNeRLcuOCH9BGUSXJKiVO113sFwCMGhh
UNOqIdTEcjOyxO9kI5vZjRdPOEiYXXHOPtwY/tbxrWd4MO2ungD5T5K1XZOEdIfK/WSyBTtpal5B
5dfLpLbSXaahXWq8L91OH5KaPKURPmNlt8f+fuhpHdCHUhRn5poHN2es3/gpTreJvOi23AEMZdKG
SQSw0eFOjK5QOywQiUkh79S6UxOVJ3rRhWS/6ov8w8n1b+iKW7tr/lrNP7mttdcr9zFG46NsogNf
Yv+3HA+9/9LNJKSG+2jYFzI5Gt5zWltn1BPY6pBx6IwVQI35xKHWFqjd6isdh2UfnXQnZTZvzAH2
wSsQxxXmw+DuYkjqF6ZLuyllpACBMYwOLVWXSyyTnImwOZkJQF/8gwuhfctUf56deQen/Oz5kN7q
fKv51GlYvwGByOZ9xhPJ9b2oJpgHrPcj0BpjeZrsZcNB7DpfNgsb9RLl1YbHSDW68JPTaJ3Nbl/T
THR3YWsrfrVIe2J6BdOPcCtDa5+a6NMD/mSQD5jdwpKJGKH3Bna3yTAZDYbXIZ4DEZOS3ugn1qfb
GbTpIsfbfIIzRvzv+C2bEXkAO/p+FKtpHI6uPlxihiBsZ7d9knylJFaknyWSGqrHfDlxMxRasjLN
TRJVD1NhbH2Spi3tYneyWkZD3u0wUMuHiL82jlDwWXuMRlSM0k8WeGCW1XDlepaywjDcw0dHvwFh
Kd7Fqjz2qYGnRIuWImweI9DIrnENCxHErkWL1Fwjp781Xgo/DHVjayFvxEej+JLm7wSQkaXtTA8o
zw9Wj4TBTTwmVfNa75B8jrq9rgb9EaUa1Pg0fbPGqVuaxC7as/Fn6L+2QeSjWfanSYLAzjcRVU7r
5gwSXivLMXZo2JZSUObJdFjUE36GkNBT36GrwEk0uQvkhD6eS9EVh8RGV9635cWBuO+oP+mO55YN
aNEQntCVZECibUjfc3LaeoWjyssPWA0WdnGY4lsD2Kc2SW4g0wf9bwP1O5Is0XB4C72/tpK6r/SO
bQfx2eIia0k8in9iY17bRvbameoWJsXOBEXU368Wqznj2gnsRDy0boWoLttlNgGX1nCCd/ftZ+Kd
jG6+B28wZFuUbSFWZz9vdnb5gq/v0BcrguH3USnZtZkHVMdU4hT0uW5fJwd7dxo+hH3+F0eCj6UD
G2YPhsH3W61mU5zV3Hefrtl8+025j//5NNh7xXqDSJMYcCh+Cyeu994k34F/vvoer4cmrL/W138N
KjL0yD0WdOJfGO0GrG0PxCIHChG8jPKrP8eIrL2HUWn1OhdztZxTvVgbw3gDAPbui3ReRXV6D6Um
mRi7zi6GxLKk6phWk6fh9Ymzy8hFvDL65nniRWpGTgU921JGLIrifa6CRIi3NL3CFgJxH6LTsm5J
922E07zo8pkUazzBVfxlePU5dvFoDFicYzUnBFaisETIyPkT2kTFKTE+cn7SZLvT0Sh4p5vYIzoS
GPzCNQ8mUrcbdcQxYTuz4zi3EXg9K7B2s232V/Qgb/RD9aIv7Vvq3o0dCYErXdvTTMNS0cP2NsXk
fDmT+ZC3xUWOTrTDr6IQMFfzFvRsHtCuOus55p0kvFMGQ5p8pGZ7KD34RWUITq9EMJoevdLG1JHr
mNCmK9S0g3TF2SDmlXG50qJ5VfXJL+GZj/MQMiP3nV9EjEAHUumtcFbHW3/CZDfAC9s3dk5akRiv
vRLau9X5EAsd6HnLSbA3bie8jD1lzNqpQZxPvEa2Fh7DYW7OSV2z6cbxu6js7OiKEJ0SIVMep2jR
nbvaTpj9swHCXwuf0HIWYI37nemV6D0r6xmxARlioY4nA/HqTWuEWrkNaSpC08HBh+FbpwoSQJwx
eWm6Cl/DFFcPfDFk0HZRcmRuOh4iFnRw+GyoiVlbMqi/yynvwIuck3WFNTLkCmSoVhvzyW38dT03
fGgar52KN5EFXM0wv8U9z9iQqCEV8Um3yAvroFENKqe4KncgCDPMED9VF90M4g7RDpbryXxsk9I6
hnaHsK+pVNBwVF0bl+W5QwZJcW6QWa6tuOu/cN0Q4Zbh9d1NLgptqhBgUMIkNWTwZtbffY0OYFbB
5DxpYqxAR4InKCbVLMfoz7pfeJH5YRd3KwWCW3+w8n1adeMm81Y8ZOyIDC4WAA7TXecWduBQ6q/i
KUUBFOvrWOJzw3X5mqH/mHTrGI2VIjSPdgPBwsl2Zfrd6VioKxSg2KUATpa5AH4mcb5OBh2FjYSG
J5MZG+B2zprnTiHgmF+5lPXCpj1dz06drbWyvQobVwvIsZBWR+tAQeWQJuv7n2YpJoJcY5cCVKll
ZONGVHSC8Ay2ee09DazYBZKtpVWK+qh0SgP3hUWHv5mjCZESFLalVk5fpoSjP0VjcoAigCsP9iUS
7tneKoOgV4KtphGtIiXS/Bd1iYHOihiTzGlemcj9sOt8wJGrB7GXcwSY2cmYcBsl7a6NplOcGw+z
5q4tq9h2Qj2Z9+0RzXAdzt+jm36UNbWZVm0aHjuStY3A/ep47I+IUrKP40gvRc4IfvN90oqNnzYo
LDGcGAMWohDvRryfc1ZaZaM2GYb8eqpPpUj3/phfIh8S1HCpW7EtCu3MCmoTWk6ggUJbhFRprW0E
WsqrYRvVmWdP6XDTbOnvq6xw31mIIYjq5wh9b8z3P9Z745JpmmKaPkAwy129XaZ54+tLpEXhzoU2
saEVHNeAYFgpxqUGPXsgFSHoMH3m6DH9LLBnuPE09b3YopoollrCSGjJ8Nvf15XlHiiNHWRglIyx
HpaHvnEAfCEL3JTVHD84hsuVGJtltm57QiW0OSQYNmLoajIvxdbfCUyaprFsZy4korhmmLa29ohe
UW7UMIutilPj2Del/JiSuX4sy7bEpDZTHhH2Gd7sgjZyYTihS+gPglLgLmN/ESYrrxrh5FaCTnxt
bBiu9mABa9dJa1iySCm2lV5NT3KejBMJEOo+mhN/uREzjeuG7sHXtU8xFFymBGh0Z8w3CASjkkIm
r3XtTFhrCkOzSJ50RaaYxY++6NnSPSBBcFeS6PBdZrgVq4SaVaLWQ9gMYeHq1t2MNeBxGRDx7xsk
qPfBEgAxzg/L2lrsgkfUSvveT97Mth1JA+p08WpkTMRIT2Hgi1Xv6jsjs3o/Z3vEGc2eD4dJ+Oz0
yt/ZWjHzoTIRiZqQ+mQqhqWRt9qhSAfIrPI+mpZ5+EbmY7a3rGHAo53P1IjV5H7+pxq5NtBL2m6r
NoObqxMCNPnW+JkHYwSrMvcmGrFFQTj9z5xV9hahkQ1SrPsQTqdzIFraykV4fDJLkpZ9sRFj2RER
kqwaNtp1Y66Uru3r6M44TkbWtLgRsV5qJ3grZ/zAL3Y6roZpOJtjafNV6sfxQMHerkBizks5afhY
0vDDIoMITqeOPbE4Jrpx9GNuwMnLdroqn7whf7ayeS27ikuJKEq7fOJe3UNDCzAGI1dvxiwQkXzX
FPl3jmasx8TFVsKmJRhkezVVFi1rxZxBCOicnJcMq8ITuRunyoh3fguEAxVwlg5kbTvRC2mumIiJ
4rmDB2hn2l1ZxvFeoq4C3gzJptNktMwj+xVZMYFkvcnDd5tlanpf/ugAbxDk0GBFZ7o22dWTadZM
jsbZfpozYlcRKfsLh2Xi0gaVui4ligQ8xM+kB/qPaYpRvYhmInUzB028v1IJwCeSUctL3cDjre4B
2F6UhvgrwioYK20fuTYKev9xMj7ucn2r6rAn4BjX2ZZ2Y4AoijOExFAw9BX5lqbLQ5IUlL5ZLZQ2
bsYpXXqGAO2XBLXfr4mC2Kd4FfRGnmrjtTLq+sc3+h/VMvjxKLXZomOrAv+JEQXvC5OfLmn4iXkA
NANDekDV3q/GnnRi3U3ViqwhbpBKyw9FF+2JjD9HWqv2KAauVTywy3SFt8l8C29CG28qrVkJNLMw
gh24lGHRjpjDcvD0WeMWa24L98RwHkWgGSVbkVjWq47MbscQGlEftANnbee6OGdd4QR5m7EPshKC
qY2MSJ8Qumqr7kE3RmjmazNiBoXy2t56wor3GgP+51HD3gc4Pr5mTKhQL1vuq4UhZuPoTbMhGzDR
FuM8+q+1F81XB2b9s3Sm7Obi59vqou/Wihl7ArnVF6+m6DJ8nzVLrULzb0WmkRBbsivHoG449DVD
vTP0JH8dQAY8RVmRf5Kk1H311BtsEvFx6IAY2jXGm+7Z7111UWkh91rsZR9OlI6oFtK+39goiKeF
8HOS6Qane+uEGd7SRkaPhkq4mHqsXvPCDJP8CRu69TGj02GW67gGmH6zxpjhV+NWyTRcmmbhPgmc
r2uvSMdzKir9MBsJvRgrXaxyuXELzVrDR9VoJ6K3Gbw1bn2+r3MZpIFexiaUWZ2+6ubaOXIJzIfZ
tmnfPNEUrwSphXxpAPz2emPf8AvEb6PvNowa46l9Vb7oiCImv+eFEcK4Y3pI9FGeloEm5G7utGQ3
RgmxP5AMTRgyJCLT0CqBD2NKeTQ9F7XXkpnrJfFLJm07INU+uvpmH/8pu/cxTUV2CqCEvOJ7KDNK
hFnUPQt2E1y4cmkRXa2aDlBXuSP81GOi3YeLsYRxXLdWIIfiGPOtTfxxZ4wS7xngVN1oEcsylrA7
5ynXmiv3LlxUNoTLUIAsVfYNyDx9TIoVM6SjgVyUYzqAg2wVs/Hj4xRYWE24YvYD0XmU+S8uje5M
wjKaSBLVCjr1QAmCQUON3CU/fStDMyNpIF4Pvs1ulTPcTZMHKVoimT04+FX6XpSjoEc33yDsnCvB
XgEJQPREMBsUGYHntC/YXOSuCRO7mPtDhoEyj/9mpiU2oLle6a/QQHa+yoLBNtTCbHFiw9Ui7gxL
aZdZ+7GoIcwMM78vG45I29d9iq/WpwuzKmjPJCPTRz54WPz5j0O/dULlr6aeHPVnCdRpAsacMlHy
EJCWKn7S7zHKs1WWKyrWnY6EWTQsUtRgRHR9RnUyq9/OJPqUykswz2dLTZeNG9xIHYFvQC+XsHt2
MSiEhQMDyj8k9doy/zEXJ4Q869GvRKImc/e3GhO8krnGWm0gVrluKbPy0N4aEDiQJdNfpbK60Fnt
eJQ/GoJ79GchyW9tB8F+/GQ+feWQ48zv5jtE9WdCP6VXb8AppiWs95Vk8wfZlM6gq+9NmuyBBWep
2ABJ4Z9vYJVzNO2lY/HW5jWNqV/hlmYNj/fDWKN6AKkL467xonE1438jVp1RoQj57Fg12d4R32Ek
5TtE+UuUVt9a7BM/rrhDIy2Fnq2F3iovSnvDLeThuy/SAMCWWscx05SaHIIgL/N6W/MKLXOzbB+i
2SAJuvU4WnLQDO1TWo7HUOEBJU/hhYAwsqK9T9v2e8LeQR0bRObcY++US16qNsILm09GQzxcjglL
+qco1EG25F26ZaMZLe9Ww6C1WHa3/vTFlP2o/NA5c2YPQVS0BxLt8X80pR8UPn5m5r2ghOKjzkAo
cCJbfkbw/ymQatZI5fhnDKzz5nsjyp5cBhjOzmln730spQw1PrMk0Y925BxVq5GHpBvGRRWOfxoH
a7ykLal8Azx9M54OiLGDO3GYW0n84ULgknH9k8P3YOG6Nygf5QuSBzewM6a4g9YNPAYAXiO44oUe
VzC4UCYBrqjlzbJ4NlE9IF1ruzPxhhsniR6wxvKa9+YLQAwzqGfYJyaiv/s6Tmc004L0tos1cgK+
LdFzWpLD6ReYeR2spbBc4l07A+wN+ZY28Xg1slw85cwZEwIz11E+E+KXxbBay9pdm+WEIrBwswV1
vfegxel3PURXc7b3/EteuBNPGhELuQskPMMVH00mR6HkbgyjZCfgwJq4NpZjVRAXqZXXOvSZMwp8
y6AIN2aYqaVTdHUw2d4BnviyLsbpg8sK6Qx+/J6R0FGlWE0JkJSrQZ+aa58AAKY0OKEZOwDRxE4+
oOf0BvmAUt3dt2H0a/RxGuBX+Uaxb2JairzbmM289mn5wByNQ7IZ1TrKmvLBSWvSajLYLfhLem/d
prO5r0QlWFgSvYBCJNm2hp+sk0Exm8E9vKyxUXNxXTMnhCJYOeyL0s0woR8x3aq6cvFsilr3t8bs
iUsnknhRcAbjcbwYTn7zUEQAjAHMPf9zK/GJhFONypEVMogA4uRl/SzcMd1GNifq1K2R+LKANFed
ql8s5yOxmUVHo25dYoWEqAQv8oBtAHfop8Y87kYMxr3hwVtvYEvFwGXYt8mc0o0H6+apCFvYCtD+
LrJAI2iU6Y48PP0kiFohy9h7V15NoZg0LzVzMQbtHLwKpcvCGjIkMX6FBHDCu+yO1VHqY7ryQ35R
mTFOU0wIhX7pTUFit0Y8HX4rqPp9wGqUiWkd6E5pBynISFT2OMw6bcooVJjOqnqX+uFONzQEHagN
WFdUsGnM5Jki2GQdbm7rRpOBIKdezjTIzF9fdc9pT3EbiwUBImLZ1upueeg3DWduKpGmhDaiEpPu
38pxbTEkqcgha9/SuisWoi7FoYBdA4JD2dsCBj8TBMqusmvbE9elWKDx4R6U1V+s1eTYp3WQeDpI
FpB2a+du3GLarYm9nrKbCIWrr9su/wbifUjr4sjIztqlKn1roG0eelS/+zQddnkeVVup52jnQhK+
YOFkK7YW82JQrfHr6Vm3GUx1zO6PXct5S6y23vf43gJjmoIedRo2vC/fCFHDaiFI6EIMR+QKd8iD
ux8H2axzz8ZQhK97nxvtt8rc9glLDrHaYtVjtblvKYe4gEGgYm6kyMeaI5HFg9TTjdVIYMpX7YlP
bHRAyPzeeqq84YmvwRXidXIXl/5S/ZjHyu/21uCIwyi0Q9TLHJkDo2B/GpKgsIABwasmOj3VV4YE
Iqq0YRdVVoHcgIayzK1TKon+dY0LTIZXTSHOzm0YIXMkUauYe9JICuzF1ALgOI/oz/Z2jrsbkRmJ
BpS2Cyaf0DWlxVElWGvLfdoiJrXkKWYxm2/d9Kkgfq1qLrStwNRdLHyuw90Pp8KtO85FKK+u5i7q
pjQhT5YLZohrr2pOth5fett4UADeFrhjgq6ZNYob/2K5hNXOwziu/ewXcgrhVsOi1EsN+xR8wTJp
t5beXcdO3kSXRzuhhovR1PtmKKelbU5nlbI4qvWf0Ek46ZNEbGpQCEvJ/3ABIDqAQyAlbRa42jNr
WmXuh97of5TaW1fzCnZFao2N9ebX8khbdelC9VPYiXX0Whtcd5lXQEzEcJm06NBMdHQVgRZdhE/b
I3glL865lj34Eci5kWNr9om3n7ZFh+wYjfrmbmsb/NZf8fiTJbE9iCunh97TSbN3joP+XCOvuAd5
Q/Tb5ClidZFFQd60Nz7WBYVSDoCUIqkN/et03zdWPiczkpQoJ7zZLueDQkPp8mmSBlosi5lbww3j
HzOOTgYMINAHJgPhrIR35r+6XJuLjgWk2+grL7o69yG9ob0qsnwCfZKXvpTzyrN4+ZUscRQbvFIQ
ZHGYYUrdMWN5I7X9oez5WcbRB+TDVira1DM0k3gkTUX47xZ/pOI7jZSchaf66bFuu7W+auAXOGff
B73hxGvfNU+AJ3FCxGvkPEEF/TEz3lGyYkpzvoY4/MAlGDgI3uciME3jCYWPU2gne1Sk29qk62hb
Bc02QcJWhl7NVSwlJSAKJl03gobZ280pefGBruAAqGvGcQ6ugkyfb0Cm5FPdjgJF4SSXmhUZTxaU
dNALIoI3xQCrPNAs7+0CQiJK2hzrJv3dZAsUMXyLJf0HE2sYEGbdaaAtEZ2W+L5qsqzRNtM2sb5d
FOg5V1lJUq1E17iQpA446T3bxZ4WfSXhbN2boEoV2a5Gvu736pImWB0MUsKoAzOyfAmVSVWzB133
0MCtIiPnEms4ClBnb1DKdQvb7w4mUad739aGNVS317SKL1OT7oyowehPIkHAOM+FmNniKGvBe+T6
eMiZKT7Lsv7TdUasMEshvcz8Bdrg31xOwFVSdgy9iszeaJZdHRB0bqVNUl8/P+amCUAuzx/61pYP
MZbhfuFr/ExVQjEFpOtYxUToEMYy1yb4MYCBybzppu8urC+6eCzQqKu8X4qcFEsK6bOXlWuzNTf2
VDx6wNpwr9HP/bQdtCkJccNLOVk4unaJlOtC9Rvd99bJ3Q4W1ey5MXTgdy9Bi4H6XA3iKI27NPvQ
FdUqtp+ctL1YHOdRXJ8TE1JqRwdmIaXlU7PfkTC2gWpTe9mp1HwhBicCkQ2DFe15CAlgVvx0um9i
On2Kowkx5YudTetQYKWxo3XU7GS/ysajcGNEPd8+bbhCtl9TDaDCZXWDry/7MxGu9Mha/BRtXZq8
Od24trpvxGI6QVaZbODRald9uCsMrFWEvXWOmQilaHK6I4ktSz35LNCTVrSbkmO4BjzitDgwuOoY
ymTOe55joYx7ot0kCLo02bvk4lSunq1qkYRP+AvQ6oOioosz3KWjQHPPHq02Dk5Hf5SZG92aqK2v
BQxx9LPI3doGHg2CDkDoVpN8QSfCAK74RmvEuCGAaAdAZHmPOrhmtMAeMtG9Q+qF9l1NwI86kdle
VardhxZxb10vqqDMC/ulSEyat5H8G2hQzBd93EfBGFcXWxbGu3B5gwErdwxys+ivtd1op6cc0dLW
y1dloCmjXo0JVpJe9Thm2PnnTF6IPfHu6EfgfWhJp/3oYtuVZntNKQeeRop6snPQURotiz3xViOO
d/PyJhvt2e1gTDJafQ/hjpHdwBYs4xAtTfXQ6rbHZfXC5rzclBMiO3xm4SKnTSAyDu0SzFBm1eHe
9L16lYbZtwngg+Xdi9nbO1Taf1hraTFAY3Xw1rqMTl45j53n7Ql/UJsKp4QPmZvdpHXRE94Wcj+i
oGITVoVvnPI4HkrFjNha5fQvvWAt6IYDdiGdt2WItxVbDdssh4VmdQ9g6O/L0vzaDN129q1zlNmX
WrgfmikerUHbS6s7zlmzkYIkRZNkJD7KWYOCI69Z6QAKSKLbqMt9bnVvpKGgZbuHg3UEVW0rqCnM
S2H62NiARuua6/HK05hSl+SgDSP7R8XaxkhP4AcgYrrqS6R/jaG0pU5xv6RLRUvCyNdKx5ZISvev
i5lnhQNXWwQK2DWqlQdRaTmNFKdZT5SHFp/RDj54kP4W4RxurDH9UD6gkyqqfhHJf1l6SXntJPtm
NIsNQN4tWXDdYojHbaEZG/DKa3eO9r7DGigUJZvt6CBD/4XC8GwZmqRCSK6j7lNvTmdbh0obinGR
5PlRWlynpQVgvYMm5rj3M9nIV04Yr8JhApPcMiEpa37QNEzfqtndeHG/N+zxvmBEV1f4Kx1i8KYS
tCxh9zFV+UWGuFxbDzZKDA2yru8A9PBR4THXM/ODOKSd3alLh8E+YlYBTu3PtDV9HZn+E2LIxdDW
DHvdoNFNfWWreuNBCtm6UzGt8XGD6ZEmrAQb7xzQofNIpdjl1rXP250DDGBJM/lpxLkHBUL7MBSm
YRwvf9JAmUzQyZ4tOD44T11jzPihP55NPbpoA7ittnsztfZS9M1ac6dH1/8iMDXJ9DPrQ1zzEJNw
ZyY0MP4qG8Syo/dJYdqDMfsVrEcNKNM4qKTeR0uzp9QwThkLaxyPSy83d5LhGqHyj5MCrrybEnPr
FfnDmN/MVFt1nXPXA0ANmLFjLGlSadvCdBf54wGySxrEgykWYyzYwxR4WWZM/rURXiR5q+z9mFrN
6OKXJZ0tE2WKW71rx3VVuxsCArGwpXTufhaDnCWaIcqdH23Oj8hAbkIlgTYDYixVjxWEaV3XWuBi
JIlA4GZZOFE0GFH3llXTPnNtUDHd3vGNR1ZtqN69EzOOPe3qtLAm9pz0l4vSacgq7HN3Y9UYbopy
M+G+Uj4s5Fk2xkp2ytwUhsmAXetxxLtsJCnD7vmJ/VF5+o8t1QK75zO0pC+804fJ739VVv9oWrjR
FbBEB1nB0lTNd+fJB03YzKJU8+hBeoh7Z5dUpFWZ0RFpOWspgNpKsuH7A7nUB7b726beM6higCzT
feKVm+cmq48AsS7xACk4b2AT96Cl/ZJzlEywQxkzgixHBMWVzN4ocnd63XxmKn4b2tDa0DkexsF4
mfr6r2CxS15GrjH+1p50Xm2DAdRmnn5nchsXackpGUHaVp7zyfi4RpYEwT6J6yt38d70pisYRnTj
9uau0nAzY82Sf1jZeTzxI6YzpBvwnxNAzCK/MLJzlzEOdPJWqyPxDHD0AewuY2P6SxR7rIZKtRvw
iGY6m1qY3atIi45NW7mrgonZosWTxGojyZeuYoJXTtrOq3sd9wB/U22M+yTKy2VvM7lFoGKsK8e/
4LXSjwhviVn18/wZUC4Eb+1r7jqUUfGT0tyNkfT8iT3ZfECq4kMSTzy+ii0ZTJiS76NxKFg8LJua
WNGuwQEZ8q5yPWibCo3PpiFPYQkG609I/zbZ6s4JNJnb5cR99h+do1aefSwqVjDkI2sM9ZKV2zcf
RTMebfqEeF3ZU7iwKyQajnjxYaeyNBVMOdo+mHo8FlMRf2qNfAaeFR8KApRWqZmJL0vT/xzU2UNs
fA4DfRZcknczkcdkQnQ/mtF9K/XVteY7sErw4dZWduJuwTRQFcEB7N/IuKImg6KzsMz8GI41woZk
h8n1ysd1gF4NjdkVV+KjVhWUkspkJ5GhgchCkHLx5Q4SBZ/UvWCXtFed4+zgQ+8jaBx13T962JB2
esWrBXX6SXQOYgmFKGYykDWSDu1Y45uQtXPWRxM2Wqff5or4Ij8/QBc/Y8F8qk0eoWWu3RiXJROx
xZA72qbTqHIi6z0sHxqQMSzs5jWcKJ3NJPusPH6smU0zklsQp/pgoGzsovE1crKPeo6tTTfIGwjn
7x7lYej+WpQNLUvfQVjsPzBndBuNBNN0NwnC5BK2sGl2ur8WsgTwRt6qfFamWvvqMWEeQBiBTeII
fa3OkqMCvc9ExJrQHE7MjLo8MfeFUPreG9Jj7CIN8/TgOfaXxoV4OGr9gpEzWB48GgnBrY8NlF++
DK2+N/FN/rppMW9zTK2/qZulQRYTfwhNqfqzYo8bxuzWRspNlA9JfE5yMUwrk2QdVq9T95qi1Dqj
pc03hadPKAyUPEwa+aYTeS5rDyfFkfjf+JiLNP4KC1znMG5ZnoQk/RnsNNd5qDdbzfXEAgRu+DY4
0Wfoo20R8tOt7+jQDpeF1XQsejTXDNAFArSN5+YEBjA9u1au74y2f2kLHiMoWq0MLCI33CoVLMtN
Ze2NzItYaKY/TdQAeEG/EGnr2bBXo4KtUhiXso1fJ69HzOa84C+NV0YCd4sm6uoWprnSCs43i2X7
Uy0d7UH5DD6tz5LCYglvFd6efpJVeiVfFLNhuNUYQGyZI2kbNsx5UMPt2yb3kOzEfUTIljwOTrVC
k4x+yizGfYNcGnwbKHQ3U2fAR29J0h1K8xujOBheOhA2M9iWho79PFr8FJwjWTaLUE/ePP00hP6i
H44GiBWXnUvkXEu3x/FJV0Rh5xq/2sBuMda2Ummryao/LPk1AyiWyQvv7ZJ5sI94aP7Qkn5aK1D1
dtTifzFhoANtmj8tNzx0OtpTDHAOkOV/GMLuPnWjgEnJOZLVTpgscacI4aCZvDZ+CEJNWsCAuY1m
2Qb2SNkkC+RZ2rX06Bg4+MxkZZMXm+fX2rX7NVEcBCfo4VuKznFtlRTWGqLHIYtX41y+xsWmrxLy
G6cHeR8mwSMJg0Hz2t0Ec5atHl7Upr9lyj+GvefjFIPrR0rauDNnGQWZ27w3ufvZhYyAzSb9CnWQ
K8wGY5izPpV/FadLf9DXPUjjZYeSDTAkqlDS5VYkXAcGcRqwB0huqz0uV+B07iLLsM6K+IQPZk3M
0+vcEUvXIdMtxCaZwFY30v/xTQ5JBizau2uMxnKKRXSP+WQ4r80HrRw2fTZtUs2Z6YxTj0i4safS
gphJ/BRUJD/8wSO2UB2SVwCeJ+iKR7f7TVqCm5hMmVtbTDgox+yTS5eXZ0APV45vxQy1jHhXnHYg
QTN6w8Evq0VfU5rlxrcrv5sKJxvDvtPg0gHcbW0C8ShBeuoBonK3rHQY2mGWSY6SwQsSq4rxvKnF
PdyPXQRchlCVQeRHTxOZNoHnWe5v3mBw15m4QeGp9ggATnhYXthxx0vwNwPia5FDiMranH8Fi9r/
vhvjfxqQxfcNjkVysf5rO8WhZFXU/+//9e9Ylv/32/5P6JvxLxdOhOV7nm65xp2m8n/pLPq/dAP4
h27hlTLgt/x/Oott/ct0Lcu6s95sEs+df6OzGBg0XPYDuOld6C628d8xVJAneceh/BsuxTRcZPI6
jDybc+A/uDuTJMmR9EpfhcI9SgBVQAG0kFzYPLibzx4esYH4FJjnUXEbLvscvFh/yCx2RUSSmc1t
i5RkSUimh8HNYArV97/3PVAtvxSBZQkdTTPxAeSANrqdWkm/ODOxI48XlwNdyyA5YxXmHg/xWe8G
cEzPrlN9hGX2bdDyJGjpSUzqfh2dE1jWQNrdkv04hbKLqcOVGNkj3L6tPaJ/Bo9TQ61w146vfVU1
K29C5Tfq8SZMIEHJIoBqNGxCtZjpm4DaWCM/RB6M2LEWa12F/pInvBG0r+YmWxAIV4xmOK14eMUe
mvFUetZpSprwxJTrCfDrJ96Wmq/v2F8KgeJJkTnN5T31HcpyED5jBvYqCt4sfzwsAO6C0SMuxhe0
eWKpeYhzFmJzl/ewu/NwO/jpVSCcft2r6h7JlodqkvUbSlvsfdxhjGxrcQyM7Dxr94UtY3lB577j
HPcAmJ1TnSbGqf0SdnBKcIWROcopKmuDJzQ3pHGyGfv0jT4AjXf2tiWLvY/n3UvbvQvbaS1qXNLA
x9jSqeeuNVdz468bkEyrBEt84jPBn6R8CMPpUlegzu3y3vT1tu6rQ0zAvpmbYzzB6ajk0TPDq8GU
OI77q7HieMdJN8gZ2ucMM5ykeqQwk/+ydp/8NsfRGchnjb98bRkkEoSy9ljrnwSZe0cHxqGDGkIM
ZOmrNI2t0Tbxllw7T4jwnZgYxLV5j1bk0u4RiWNU0xKctLDvo+Ah5wFa4HgnOj2DAcFCUyy2PccG
pQa8xM2JLhAf2GQekI4+PIiCEbujruMMbTFN9qAlyw0GFLgSaXuu6vA8VvApaJn3IXgSXXHd8sWy
sDSkRdetjIGmXKy4onU/Yw8XvM20Gu2JLqha5th33X2Q9O+MQK4SfynnxQaOQw3yB7w0m6M3Ama2
NwUhbaBfhwTg4NqU+jUz9Td/DPfaq1uyIAUCTv5stOltrvqbGlsSo7nHAKxggDqbEr22BPEE0XXb
NrFQjvCfkinG2Wd7b3WW7ycvtXdMmtBlcNivk5FsbNKXp9E1oVx21LqIoynVFc/i49LLuBo0tEq2
OjTa2DLZcf88B4V7Mees3kCyvrc8AknpWIJ8rsMt48hDOslqjaNtq+c0XGO1BNCImSTnZIBKkW8r
O3wA4LwjRbt1dfAFznTIW9G91TG61xy928J4puynBp/O3new32fXfW3a7hyK6B0zLTL15OAPdrN3
Bg0PThMcJ9e6ko6+kkBLUmrWBN1bVDXWyMFUSGO8aIpq76bTnW8gEXnavyqz6SmqieHUYouTHLZN
eFdZxn1ccLf46GOUP68xkj+KRBIOT62dx0Ob7uqE2Zj/RZY1aAh5sdvgdV48KbOs7xqvhO7WMSAj
SZSUEH0QY7HTH2i7JdztO4egKj/cjvC19yGyEEt+Wz6MlsF0ncMVfZPhpmmIZdMafoYAhzmwUxQV
jQv8OrffPbcZjq5N7LOanqUZnoOwBDOT8wY33FOiEI/8AYRF7241cv84i6/cogF+SXHJXTvfkljn
/M1iUxvGyVL9LpBgLmu8NkfFgEaV/WM9t5Cr85vBgpXYTO0+LS2qD80uZ6RqOvvRxykzU/vi0XVE
tHop8PoSI1tTU309uJ618Yb4kMMV2Pjq2S+eIu8p9/CPQwLfsT/lqDBKihs6Fv55uDaZt+R4yFLG
+x0sPxzl76Vu1h37UUTk2t7FrZ8c2m4S0IPUugOD60zxBYhgw01f9GsZq7NU7nWO7FP2i6uSr+4q
GcFCe4KRf3HrOnzZeuoIINGgxeqgU+ifklFi/5XTJ4UJM/xKWpOluhV2zzhsGWBLRKcgbNj5NCxr
uX2JtKQNYx4+2lJWexnmYAHK5K6fhm95Sfh2bP3l80NKGYs7n9InXon6M8ADrxDrJPP05q6sOfgs
4zLhsOS6evgygnFY0f5LKqMo40Nn+G8jFn5qxeRpNItbloKJjeP4RaXW/DBM0TMulDfF9NAv6ndt
i9swz15YzjEcmEeIGTNRKCQ3q382m/7ARB3mYt8c3ZK56hDzdida7JCuyGXPAQE9BTqghm+Cwjad
VB2/GQonh6LUmsPmyAipu9bCe6cqucAT0kdbv5HPhcpdmiWYoAe4ryi3uwIT1aCK+d9Hy1P4kbH4
FzU+oKmIw23iquGqrMNv02i+eEl2mhlLN2WM4FKTiYa1/j5Pw7ns8aBIk76oAg4QcA0K5VkZVm5Y
fCmsJQUTxrex1BhkjE9s2QKZpyNMYd13WsWrBlx/4Lt3o5te22V3S2D7tZx5oM4WjglvuNjWIlHG
/QYl8Ox54IZh5sID4VzKo7zd5hMFFK7aRj3GXNCOC+FMfLiJuOXjfGLhaq7StDqkEmvoEHiYNqr+
3h0ppPMMYg9E39a+ZqBe9tPnFFoPHYaCdWcM586vLjw6mLtX3SI0U82UUH3WUflei3IXG/ouI2SB
zOvVO7tMby3PhiTr3cUlp8t+xoNBMAg2qV1T3jqGb/QqwHD1jRtpp++t8E5wMCkwK+bkmt0MTkuf
k6Dy3S+j7WCMpZmTc6HelhEAzCou7+Mqf7HkMrKvxIFhPaXYflptZ9VsPWu44E3fVl1/JTIKNsr2
u+HLQ0lBEoAE+T0vp63ReOeBLs5jXuV8t0Yi7faAQSJE8UW+sK7j6it1X1x6BKYLa046HDvHxPrl
76NuxKLWQVJzrZnlgYqMXO8yiMrriG4VJ5QpPsH5W6y8NxIwHZTxngSMY95oNyGkOhO54HNStPHG
qsQAPiZ8JOkrzJroLPV0jqBcrIU/3NNOiR0xyfey8mhV15R/VIW8inFFrG2jkkwi+goedD5gLQIw
7+fOKz2s2QbGDC7g2cTt5CylNu0+xxZDOnfRyWd0Mi8/6rp4rwdlEeKNr+uQg56Vj/RiwKNSjLxI
EET2hkTko4HDDVx1smch67cB4iFU27jeMlUCGmsu4uribW5svKFe1rLYOvZVTfkafUCsGol10kMT
rKMg/DJOdb/D9yn3EvctMciBSkegMbvIyVgXw1GsFiZVatP41jFhbjH3U8v5alXQ+hqeBTvwaRfW
ufMghytWcs57Ir6mX+7Vzfi4YoMKtdGDBB1r9lv0pvVmCAO86wwmuphH8Jc4W0roSW7CEsoc76kT
+l718ddx1teCaoe2Rb/p3W7VuB1X46QYlSIcJw4iOhUC8TLzr9gKBJnmaOAmWyvE5Cl7DOAzudkk
1TfUrq6w6VFYUF/XVWBSmjTeGEJiVavlXTexMEMVgYJDiYItu7M3de62N4yHfJz2eurOuZAEMjXz
ul5+VK5tnWH8IP55T63NVMfwvgM99ddqomE6q3ZdudQKVOlmdvJyZzGHWg3MWrKcR7j0SgZc2KvX
A5SDTWuWLDp6/MoJmAOuS8jGH690A+efxZTMczVsYqWDY5IF96PGEln3aCF+k7ym1DdZlDTBM/NG
sp/jRblcRJsk9hq+/bzLQ7A3JMfXac2BvMCsOwXig46rpyAojonuN0kut9VAbY+t50c6vnAsZ/Uj
FdPVNtXy3Ar9gqDGwUcyJ2sm/SjAAWHnecwDdeOl831b9GfuYboozfER1GW9ZlDy1iIydPjbQfZO
J5lkBwpWznYkj6HC/T50izHAdbY6YUNllz0dCgzfEZo/RVlfw3LAClxleBoS/4YJHKGLbDgzFyXa
PnNDAjTemP3sbIzM6bCoBgcHLjOi6rFrw+9wkvo9QJFtxlMF3BhDwZYMV52PX1IP21IW5t96gzFT
4x8N/BjQE7t8j1m1P6UUdtt+km2XdgDWoh2TzGsIZQe2XVu0i5fSnVh1TPJ2ZpZ3BxvT3E4ZZn+o
K8IjmEKdY+SwXEPG7kFFdezGWVZPOurMbRfAw5JNcZqd6Smo7bOWrQ3B138dejauLZGFrfbbjesu
Fg4DGgvwtV3cE7612LSDZkfzRlOCqdb5p4nKo51nm/HGHPVLm+EHEKZzG0HQ63WbbHEYcAKFgCG7
/EqU8TP4/jMWJbkNSuluK5W+khVJePepJ3dHcrmNT1Wf37ANRDpuZEF3joG+aDD3Bk2V3Q5z3NLF
HFDJSEfZXRMlb5aI5rMNHyh3JE6ymiVxkgYGmbDZm0kfgLLjKOqG5kVG4GIi57VzGok+n1w6w2YW
1ZQ7w2GYtbzi6Ny5yDnkFZmd4nZIOv4Sm9vCwJDolS/CIsADGop4ZCRBFjg0BCgOM2qQJJ/iJ76u
78JzbyKYxqu0yfGU6ObDr+JqbYCaVMW7ltkXJZt818h8Z7O35gRbM+GgbheOV5bv0nS2vkVWWayp
4YG1bgmSVpAc1xoa+pXwLUaeFXs4i5/KY2WiukQP3RxGrNGMSmaChCrNTEZnBgcIn+FhQtEhmMFK
XRF+fkkicsLsFTLr7NBtQPCteJyxknEMiVcKpp4McQHx6ARH8uGVAMoTzFpsQeSRXOpttRgRGfFY
QWgfoiG9V/IGkxITELQbGkSbTa7bY8UM0S7rkzInLCOes4sDCk0wW5+JwmE4Fc1LEQJrQR1gUeyV
3tKTQ6ngbN915ss01sFRVPau4JA75/Koih5TkFd/mQYnXgf1/Fy7il2Mvib0zrxdQz2UzS5w5Y3I
nXXpuxin8uNUjndFGtCs3MUXpqZnxMZr05HXHVuwSBVPbdk85pXz4OMwt0brQHAUx5vVglAlFhDp
R2QEe1X57S0GDoudCVmFEnTVNhOMUTo8wu3ccNjtX5LkQhXrU0PTySaM2vQglP6gt/JU48IBdekf
gnE5xuNtp2MEad+JKOGelcAWMq2zZow5GBck9ZJxNbcYF0O+x4wV4lOHgmoE71J8GVkQh7m+Q9uO
9kOYvZxzLOVllV8Pg3UyJ7JC5hDcRM2QAU4MTgWv0+QEXR0VfbZufVWZ3lqZeKyqpdecSKzbA/hx
KTpW8cucv9b9rVO9QvxZg1UrCN4RxarYk5iJue4pJKdVODjm3QVopEsUoLyfCFZhGslhFEzRg5au
cSb13G06R6e7ehjY67vmRbv2I8T+J6KZBQABYtGMfiwqbZct5TaT5YdDkmrlFvOliTEniX7c903F
/MK6VGRprIDkRtM+xsBadoV+dRKHWYrrHtPpO4nMY4KSkOMlBt04X5wZu2xpfJAujL7YgE1M03sp
YMkd+i79gMyLXj3o4YIbnlyiDXFSRUhtxIlXXZyILaS/iE88YCCb5lCnIpS6xFtBUSHAVvbGnk63
jZwIQpYlXxQf48/3BqQ9bxkbHVt0oEXtMrnG1mKcnNZNzqqD1zBZyAAjdveNTUQDE7Pz8D/XjP//
RH2zM/kzVRkiZdeH//HvVJX/KCz/9lO/i8qG+hsPfcRphcN/wVwrVNvfMT2GtNCOLWl7viOF7Zo/
qMrib5aNzcN1KDswXXTn/4vpkWjRcnl4OcqhrHwh+Pzbv7xP/yv8LG9/F4vbX/78T0Wf35Zx0bX/
+s+LZPwPSZlXsLg6k07TRfdWlvkLo2csi2zmRnXXYZu6lyiZYzyIQb3zhjA+5UVM/ruixgZDWhpf
m72Kfr9zfrqeH19fLC/w0wXYFnK76SuH9mhMp7zdP1K1xwr/dARze82VGk9Gi/cT4wbrnl0AJmuA
T1SlBj0NdSK+0APpArsxGn87UxRO9Nxg/DM5qgJaq74GcdXC85zk+CjCZJhZazJnIBPubotJ/RW9
3PrjpXuWzc6S9811bMtSP196rXTpOsRO1krpKT9oM0atbONqsX/C/n3RNdlbPF4Gj+OO8uf4WMrJ
Ss96Ime1/uG2+/vn+uP7aC308Z/fR0/4pi+hPglH/IFOXmvd5mEkWRngDM1bnK8eiqnGyb2bLHYq
iUdmiAcKuIwgzUnVFCTagkPjc9bZTxVwwVNJLYbeCcOBQE4jLrtAPEw13TGYN9qzMEfOmH9+1T8T
orj7FLMToVCwxFIpqH55B40UrFwtkLk5NbDfC4veUgcsxspbV2XKlD8tQvJjVhiT70ojsyr/6m37
eaSyXIEE98pgx+brxnX8cvsNc0LijAK6de1E4DojapXQ1Rd+eIpnjuNbXfpJdIKmMhi3ua19Nm1D
X06Y0/tSBfd4OhA5aOc11BYGBN5mI2Fy9/zn75P1X1ymgqIleJ+4Rlct//4H9rznxyo2afzB+ocf
Frec1z+YYGR3VQ8tdm3imebQLPpSHJLZENGlmqeIbu+wovaWqkcmCmwW6BhVRe0tQWM5ivOfX6P8
w9dBuYIGYYc9t8eEbCGL/XiN3OZCI3sAvyydsLnJaslOMYm60mdDPqp5gwe1JOvl2xRu6JzEC6Q6
mvMMQg+HogcMugpHnHMkHPu3NhpRbSo2pufayd4SsMn0L05pc186HbEfJZ0lqoPmam8abHXmVjd+
aG97vHnDDVvpwNk3Qqjgaerb8ckNnMxZmb3bthvV55gY/vyXt5jy/fz1cy0XyAkee9KQrjB/+YDc
OUOU710CyYzx0bM95HK2G2bAyNjMQ5qJgprA5zjaIHC0ML9E3iCvFjMkPOZSFQFb2ARHzZ9flrvU
Rvx0XS4r6zKclLbjCJ9Hzc8fSu13Y+/BQ17ZTZm5R6skcT12esIbP4L/eGN6QFuKy062P3OgO9I/
XSYEffFc6s679QsziFfWMI1HF+M7QzyDNtqmee6BRTxq6b/4hSOPGe3A4KXy3mLon1futm3wSfkd
8mhMd4znioLgg81gkiZa8O5e3u0lAXuayD3Q1kPxURQcq6SLNBbO6sIWjSyaqQHjGEEJb9UcCW3U
41bjRaNcqSNlIMcdqKDvQ63qVV8V3yaz0ekG1G51Ho2mDbZ5ZZsH0UQZEbAmPzcQGRZN0aTMr5tT
JKYw+kgbOn+Y53O93KoYFFpzinBMxLVDF0DGfGjWGBbcvj/pabqHwOjA2DHtw0zt/QNOkYd2rkgm
c0ccqMGeyVJkuLS8gGFMHtYVfmTlvRp1Zq2TUNJZm0NwoZ9GfWMtP3FsgCbqK//AuDY8OIUoTlON
RWcIXYYPU2cxSMwcTI6bLBTOl1qF0zp1jYc5qZF5k64AzaHDPTasfJfHHH9qTUzR7cbxvirFkx/U
6Y2oOFNaMbM7Df5+3eTN3oiLKx0a7kuTT8a3Zvit69xMCEmbjHbNkzOq0cHlm/afE115HzknNGei
h0a26b7NpuzW8EAr1F6QP1TgMmLhTwC4i09Jmh5lpqacj4BWS8mmNtV8R+tE8kYtajWvpxnb+rqi
uPp727XuBwlF59bnEPalmQLvk467olsDqqehHKfNxU6A1VXtNfsOYTPZVe5cHOj3RGM3i7NJ4vtY
WQJkssvnsLVtITfYFaW/SSa6XnO07bux60h0zUy0JCaZcj8mZXMZBrbVlqvolZr9Ya+GsTzK1lMb
Q1NnLQYVPUsd7EPOgOckDMat74/2KUwjA4J+ToSjH6KlkDjMDrNeTqWGM5RPVT280zPUgL5xiuaV
UG3zJkYpuEFHe8aaIwoCV+AMO5yAGJDZ2UDaAq/x6heh3vcYtFcxB4GV11bdF8N1OaAZeczJFncC
QqYAn76mXm+89fze7NYWVoVV3WeUCSiKLBO+SSl8qRRXTXOMWmp6eyAAqz6PX0IAZw9e1wQgeHT9
xsJKAaYt6m/RWGa39TCOxH8Cakw04QvedODInO+RzQwDq1aIrEEqDX+wh6XLnAWpMEOkjIJi6qAi
8tHsgSa+sn66HNLqPr3SaT1fE/qgwtoxka2iGNCv0dPEbvuHwkE6kAMMnhhI3r4e+7eKQPmTJbhj
ST6K6TTGqtkNXoukn9vZCXLAbT4OXzs4BrvJ9Jqjr73IIauqnO0srPFrOeMq9ilsxn+UWnfeaEf3
YTsYRzHQZKMVREicS/6hHaPmcaodmIa0SdgHdlW3/Cl+xhmB6O0OqNMFWuUxjGX4mLnu9DZQdvkC
0DgQ66JFm8/dqrzowZoPFgl4khfRUi4dILYQUm2BKCRJ8bVL9XDQhsjQrQYNC21qUmS8QCGAFk32
RGHinSTEfzMZSr/5c0glnu7ectv5hLQDOLtiJHKWjZkxeKdmpqed4Dsat8neVyYMhylkZQBuRIfW
m9VBzNgAyQKMCKHBRHQx4Dn3lLfzRxPH/YttdOV9jpq+sjPpnWJjGfXPy5sw8T6+Qw2ej26eExol
oOFjp7YoC0/w+i5NHcvTw9b70IrCrUUhEaAAIyZhOMRjvW0JqdIU5smb1EECctx8YtTdqoNlRulp
6W6wumC4K7op4UhaTfu2St2dgkp+aSZlbhnq6XVfUA0aFFVA2V4jjtpL9PMUDDj9sja9aTteDWma
Yp8BZzxAgMWkNumti7NqH7YWQRCMUV9ifAMXhK8B0EBYMnwNMgJqO7DgNcXwHGVichxL10YYfpox
UO1VZbLu0655US0HiVFRMm2wh+L//d00Z5++UMN17hXFNs5Vc9sneI6jwWMKoBIKdGr9XBUQYZyy
C1YlCO0XW/KTdsD3eZXWeBb6gNLhdQvPCUlOO4y8h+EubER67QxRdG+NgrhTGaTlCg85jhMIA/ER
xrD5XHMwuyKtphjyLQ7sIKKdkpcW+yzOgbM5sXuwysl4b9zhM8ZGfgxihlbsnfWETZh/uAErGhGl
sdmgFDDwXeI2TY3UmrYddteGIsVqoYisin5plJT+lRflsCrtrh9uwALsdMy4zqj6J3wl1t4ZTPVY
lY7YIWH1xzktxTeX8GHrubhSom62Pp0K4qarRXEbMNnbswmdvk59NV+qwOovscNwhPIsEhTVyBip
rlIg2Vk1nWU865uuwWYwdLUNDIyODFYAeY6h8T0xtPwy4LQkBxoy2R1dXV7RmWn2qyhbgttxeo4z
Tl0z98m+gVJCylAOh3waDEpMgUKz7RCflbLHB2OgXd1e1hZvAN/s1ZP36DC8CYFuZsybJ0go5JLL
B77ZWIPqpmvXDU6AtccOfGUHEhu0gT6nSwd+BQ09F8aJ7tdJ5u4hrAMqNWRAxaamzBLJLuUkVluD
9whUi5h6aMoXY5xY5V2ZjJ8Uuri3sBy9ZNXmPaVVU1eifHrzqxjsB8hq7briITS5nf8QpFPzrR+y
8GEQwmbWUqafoV9Fd4Q1053qDHXwoNxgDKJwAZXPI55l0WRwVAq9NK6ij07N0TFNnYYrRJmKY5/C
kSZassd8ZsIODcYNBc+qNK7iQ6LwJqYJXxGpzfqhjMuWk4XN7mKyPbkHXkd5HW5NutoHOA9CNKCx
8CXHHxbaBfnJpX+hKgznvTLj+SGQQ2dvO9rznsehMu4iYlYjBuclalf52nmZx8QBaZqnD4N06i81
BlXU4dzDtumYHvlZEGus6O0y/Db1rVNWLUftvJInNG3vBtMnvzvACCpU+WJl4E/41u96iLJX0CXK
e+YdhMZ9U3/00ILj1ZTrBkMUHaFfRThiPTatkn+y/fMoIqNQcRVLP6EHMeYlsS0k3c438mk6RWOS
eM9OWYD8xCXLExOuFt/20fZtn0W7ycF5cbD1qbEBWQYmfCprH3NGpanenDtVwcIJBx7nQS0qdQgU
vEvujpQkCW5X6PY11j8CeXpwdiJWLDhEORAQ285/sqI+/xCyqw6kIPvvYa3YrPbwb6+nfg5v85lg
kDf0pGMacHDEc02fGUTkKuBvoBGuI7dH2o8s/6MwOw/bghzY8gD7+cqTN7qqMEUezDjxiXpPMSW+
PXA9vTHbjueGQK/cB0Zc8RRjEoTnyqqX8uneBgPD/mbDk6f8msMMnbaWWwBxa7yWXhZvBpFaiKwc
KRFbmpxcQ4FXChm+f3Sj9J6yujUugGj4i/uyVgN/Z2m8Bjy2MlzCVO+uEs8NH9PJDl7N2XMJI0gD
q0Ow1FxkMCCexjgdi33fZu7XIm3ovJ0M2XV7y9d+s4nZlhN1iiP31WeissmzR3aE6hvt9gOTFLeD
lGCWbXoxMB8x7zccyHjFJCJvp8YGmZnNNnsSTyriTgbd2kxMPe6PKhbRVVYOxmUonSVIyuOasN0Y
j+MpDQrvyarl5AA89h3rbDAUh8zZ4/D/VtCncsVXuYBuZRp9t2d70M+UfDml2CJY4PLooqbJzvA+
O+oUxpGwDlAt8znu0or5b24OgmXU4H6FVuVJzpk1UGGcREYD0BeX4kqyb4nPEnzDs+Oib2yMiU90
61U9DbYuLb60FwGLZpJTdj67cjNz7+zKii96ZMCg/IRPK8sY+kFcc5i8UXhzbfST9zVq6JzBlckY
rVCFui/nicLVSN3WdJ+fKpEYryKC0scUeeYNS7KEwfdY4S9d8k0MDtLpAdAyj4Yc2MnKYkL/haA6
DItS1cBiJ92c+54S8YnF+1KC5vvuo0VSdTcZ5UFENn2wcdRAmEpyMhSrvhFjtQdHgLNLg+o1IIaQ
Ft5x6VLtJnuo4DyCwTE2VeTk7fbPz9eLDPvz8dqRLocKJpKeg3Zp/+LIrdNoaIfAWuL4lW8QMeb0
E5NdY+n0K3yXyUTuZsbqwSM2Ua9DMktz3Y0ZQTY1CB8fRtaF3U0ZEJzeWp4Tko6wZtghoyMiHmhx
13/tBRzFNcbB/GzqEHdkFw0jdSbc/vaKyVVHENoE80QkyDZgSNMixkkN6h/T2BlOa911dbDsF1Jn
HecZNJA/fxP+IE6BkkfaRr7D/IX/WS1v0g/iVF3Ebmlyhl7NZRK+26aPCXVg5PypRze841JGxkuV
BZ4bCuHyQKcURs1WhykjJbxIzO4GOh2DThnb01/UNv5BpOXiPN8DkY9w5gO8/+XizNobu4pKEh4m
dfIUBhYHv8acYXLOeZ0PV2PoMRG3JxNU6Jw45d7N6qFdwzTibPbnb9SiZv4o0bqeKQQOc9vlcpCN
f9Eaw4oiFVyLNIZoXW3qoTnnlAfReS273Zwmzl/cnBQD/OHlpMevLCTzA2n+8pvb9IdjRSUBFmj6
roypeu5UO6/LTvmvf/6L/Zev5AM2UhbAf46lP98AVBwZSUmdIrqJjzdJ+yZmg2hcdz6Z7d9e6n9U
KvtY5vzvX5afeS8BA8Y01Pw28vjHn/7bYdRPP8Sg5O8vvHntXn/6w7bo4k7f9Z+Nvv9s++z3F2DG
svyX/6//8p8+f/tbHnX1+a///F72BTvY+8+QsOxPwyIX0e6/Dy5cymb4j/8d/jJgWn7m9wETQySL
BnBuJwYpvyUQ/nO+ZP9t0SNd2ByWb7J4OHxuf6+BcJk8CSk8fIOmdKwfUwuO+zdfSN9hGrOMpJbR
0y/zpD+bL/0ijGKHUzaqpHBQ17lMlomf74046YgZ8GTZQQfmpGFrR31zrFLdNUhDt7IxLH9ljbRe
kdnSFF9GVmvcYA21b3Vm1XqVY7F2/2rF+lmqpmVXKkLdjN1MSZiDEdjPFwXzgxdujGCNcGg8h6RI
vQ0Fh/5SSQDQBu47UiQI9XkkQziV0x3VVmO17nFlfPzwWd7+/u3/aW7z83fn90thRaAzmkmgI+xf
vjs+DBx7oNwSiAa8W+An2Dgx4c4hqmJfyieBu+4NpHXTb5qyyd/tIWSDH5ARI0GL3k4aOiOvB8Zu
YhI1zF2P6AbIwfwLKdlalot/rF5cqIMexh1hMpNkTfF+WU48q2ysBiQYssE8DxTvlcNz3w04LDkG
x299TlfeJpcEExjXUwu1Dr3YflWxn0abLhDNX7xxgrfo1ytygevYyNvo2w4H31+mR8JqZ5vsAA9R
rwySbV6gFW9gbSbPXj5hVm+0IwHBOmZHDC2VobcndmFSjRlj0Fs7tpzVzpNz8d1p4gV9OUZIc/h6
LQ5QUesMp7Ay5gXbUznYGOzZIoKBZLazVFPfQxJsznWTZpewc0ZyXJzxs3UvOHwcvCAJx7Xdt63a
UIfovAzYwarruOvg5NZVAUSVwzkQ0hcD5uqDsic+c+3XFpmdFB7tpdGRnI6ONSu5K30qNyYKzqe1
PwUqOmTmAMIo1dlcH6bQweaTtTpl5+dUXYC+2DgV3LrQ+PQnNIKNNFrdnirTzp+cWjUgAit/wmiU
Cf4S+LF06dZpj/Jgu1hu2ly8532Px2zA20/0xmCEwlzVOvTgZ41VQEmKzYR2ORdYQe0WSH5N0W19
bJHGCcV4PJiYZsIN/fEEFT0FemtlNsyhibvTmo33sqrzvbvcF2tJOE5e1zQzsp0j1P/oZvyiu3Cc
NCn1BiRJXI/+pykFG9sRk2e4n2KfiGttCUxZfsKHsibNHYKQkgrJnaNWzWGDzPfVLKiP5rQ/3BYB
rvswNV45xmx5JHnvSK4ZNn3zUNXyXBfzB/QlwoEpgICpafFgk7RznSndaY1YHk3p1gCpxyxBcoQz
inLZXSZXNRNUpBr/5Kp3v5c3nl1EOJMCLqU3DxDbytPkcZQqfRz/je+dHMeHGmh9azzOsizpO1G9
l4IkH/dqxFF1mxTIfnFixyd8SsNZp32y6xyOOEiiU0wkNgujTVJSkAgoOd0Ls8v2zJ6HN0292utY
F5tp9L+5JLC/5R4Tr5U9FUta1JQ5ENfUe4sDtv8g0JqvTtvexBDtrwyMXc8aiekmo3D6PjMkpqkx
kc6bIOET0mQggmu3bIePLjcswIEFwZ2tPZBAHY04vJWDdo+SvDSdW4o0Tx+QUS3hqcFnrIkqDhXu
un66cpmbPXJQjrdWkn/lkPIqR3mCCC1us779UhTWFZy5Zt+XWUyH3sB5HwaCPDdDIs/4PNfTGGRv
gx9CJOh9c5t6zfjcWZm1rZP+lXy8vG2swpCMeKqdH6qOPDL1rnBA7az8FmPfOTVFhN99MMs+uVCs
moz7/8PReSxJikNR9IuIAITdpi/v7YYo04UH4SShr5+Ts5nFTEx3VSZIz9x77sgv+q+pvPYzIM2D
Rf60xrjns8pkV0GpZxYnxMcStuf6WCdAqzrE5M5GqYs+cZr0yAqDbnM1+ZqenNVgXzMuUvFDVPWk
ZEod5umhNxGEXqbVwa+X6AL2siSe+WYI1uJsbZir7mFmwPeXG3JBL1B65ShxZ3igPCbDe4IxPTiy
EjftNQ0laWUgV6E4L0XjMadcB67LbTo01Xy3JkaUV3QSKmM1Q1Tkr5tCnX73EbdL+gWEe/HW0Y5o
dwRgDvVBRUj152OEDjT+jsp8Sr5zb50ZMzKwHdcEMKYfx2/5zJDy7MKGNKlDuziEvWAxPyXARdzT
CgdEEpcagknYzFMq1mnrFhljxQ12sxBrl1/0wrvHWpCqt8y0U/XuyKSGGtDLaI1ehJMEy2sP+RWm
dRxPxdfZvNgwZLCJ/XU8pQaQJEskhxPrkhyJRWg7pIG06eF0kSVpj6+rspzXR8bmGvq/WTzz6nEn
RNuUsGx9S6EzjqdMLe14qgFA+m9EDUwNrAQbC37aAKRQH7MEeRxhlhXLAQY9p9dxDMa1emDr7Osb
viJv5m2BDPNNIuucgNoz3HmPc+8l8W3XVaLbj9no9Axjsdh1nHRdZk4zBK8JLFlb9lcTkkcXW3i/
oNys5mFuLyZMBe9Dx09znckOR+Q0ukt+W0HxCU6iWcAvxyNYnJekQvUC3jYYu1ulbek/AxZLmh0j
I9COHFlh8JY6fVxcRkjMEI8ak+PMjIfO6T5JsxMAvQa5iuS7C5PKEpkNP+Q4BH7B92k8l5x51/Wn
u8S2Zz+QZO8HwhUSMyLOIsfDn9kgJ4sKInOUEUnk6oEIG5X3oSW1TgSNj5+wI6Fva8gAN/Av8oQc
rTmq5+J2brn//gWiI5xoOUu4L7XgOLkNMFCEB4+Dxx02U2TY2O95f0X1J7JkyokqEms5XxQp6/Sd
j5b2liygeT4xU3NJXqpp768SKHHwntLMxO0LI53Rf0cNT7LM6veyB48ckw+cADLTKbOTCn0wdo0A
jN0N5JYxvam5xRj7tAs8wE0kuIZZ2Y9tGj0DH2gbDjMZJVxKjaPhxc4mXeTRMMcxp7pdAv/UJ+EU
XMALxisXuahFAJh4YKmCJuFVIIiigSGoMly7QCJD5zmxSmR3EItZPyexVfmtdP0I8MXQ50/xEnmv
9JE3rriyDNKyvt0kIQNjyA5bQJUfY69/25YlCM7Bo+zU3saSOBCQFwrhSiLV2fdKKHZ9ISNmRc45
uSsk3pR71h2yhyj/9pDr58O4jzJgGu1wq/hUy+B2VsI7sri7jW3oP4ag6rcDqUJuVl3oSFCi2+VY
cZxC+D1Oo91nq3uftsGfX7T7JsiSuxS4xJaB/8mSiM0a07BaLdQd3onnc4h72k7vspbvJJ7Zh2z2
yfGJnQveKVw02XmM2zb26HIGohCvLxF9XmibvcdDfS2q6W1FBZQQUm/Cs/tLcEQ1RcYy2V5EATi0
Qr8r9CHFPOf34QQsLkQb5iOsZeDtPcSEcV0xep4PwQR4z9fpsbRAO5PHSrevzFnbkxr87K/2cPJo
optIGCizTTraY14HU3OzjExUO1J3UnZJs7NjX71bfbknE2EBoYORoRtz5zVkQgphQjZfgd8iM/Cy
D5JI6CacQG3lElHD2PqezWt6pORKD6XM2Fe3MY4uTzl7LSU/4C9B9ehiS3lPZ3So3PAjlovHodam
rxFIBkKhJJKMJDqDsselvG7ijvUJxHliCebjLMvPdWmvVUuKl39k67IeZLiYR7+5MmxF+B9r5xjH
bMtnMZAHuxq1mZz+Ba7AtE3sfI/OJb8QHW8JNP/kJG3bHQhDHTdNEl7OzOUv2sQ/yFVflkrsQ3/0
rtYFC2DF2N+B0cqFjSoZ69p+9hTa09YlRqZYK1KGwNcudcD3VkYfRqbFX2F9Ju/+xK4mcvaQ04iz
wJl80SUtCHQaL0Je+ttGwJLHlvi29iJ64lwAqlFlVyu5XQd2vZoqOGBJar270tH7bPlB1QzV5Rxc
FevoPT2n3uB/Ctl0b5i9Hko1zOAr2x936NyT8Il8qikbebQwe7Oou0kdYkzCytU/Z4z9TZl2551t
XQFLQxat5ncdKP/o9TNBVDUSdMWAifuKEsZoZ9esZq911N5kOr2eeZ029C/ujRRxTQrcgAUCAQv0
YBwN2ungB402dnaqhKnUxUH4OPz/6uB5VR5HUSfLZ5Afzjv4UW/XpN43qxnIfj4iYUQzy6Ee9SUd
WbeLGs88rGs03MuzciCas+6nL4jZCirCdmYz/lJBIeYhIiWs1CMZ2j5YwyFiYMOQUNRv3dQ9IiqB
GY58ZYWhw6MuhqS7agf5VQTNbxXUZ9fcVOS/60DklkVfx5Yjdd9cKy5Af7yvvRfi6EhguQmQdm5b
doc00s9oS4pDJ527zht/kePw7Woe+5jO7SItujbZr1TEV0wrzsQOwXIax8htHuD+k2XxL7IjB5vx
2Iu0pENQ56kttQ99cCoYNa8dGSJZdMiUX7xVi2pPUarnH0QswKWwV/HyuiGYLq5CSHNnvm0yOh95
KKCEZhjrvcpnUdOnaX9PiZfcz9iOLuOEAPhQoo2HLreAYINXtVmAH38E85rClB3Gu5ql7Tt5UcWu
jRLgnHmfPixzeYMGPNwHtBkHUTf+C4St5LptALkMFWohJsr1EYNN5exs3kJGyEcXTcw891icaZdy
xjV47DEXoB7wL0jIBg8LiVW2QXwjEGlZiRUg89T4iZE+QkRVB8RkFqSlTC7bf381LxOmyW0v3ELt
WWKwqydd4I6FzbUiU6hqPA7EcCqftJlXnJZu6+8DHG4biPGPfeTi5bUJ0Es7xncrG7i9Ty+69VGX
sMGaflvZd8ASwTj4gw7gxRJOK3uLk76nMy3Wvn3Lq/p1lLnDk+XZL2/InIe+OeO85glnqGziZiQv
ShPC2SyczI+Y08/OMF7k6l9BbNf/EWCDPmaToxZzm+tC1AebWw3iWMODpTLumtmNiYLvHJ8IhozF
5jBFbC9C4PLJQZfT1F7wGbkfrNOHkywHfIlymEzzy7ZEnQIVXgFomyBZxASM1sP0boEydDZu9qWO
SUGaFA+zpzCPZ2Z50yGYudIMNTv6xe5JKDok1F7kMETtQ0ukBoFYunnoCYXc+Wl8Va1IYeI8GlH6
Fx0hxUNvbs/4hHIfcOTtHQa+bc/WcmzEZlETc4l4Dg7sEwjEO4+0D6OLo6qYidSmksatKct3Fl88
a+7oQCfyURBVhN/0i52286ChbTttf206YlG8vk+23spEByNwt9xgGLudfBLdVct3OASj2toEag6w
XriiBZncTkDjIVwaqIw5PQYVEmcQaFlCbMi03zFEC/ds3Ow9IOhrs1pgNyJYbwozX/sdzvVKshTu
CH4v4C0sHJK4XzvYiWoU+uw2TtBfolyKj2vjR08k0CGtTaUA65sLrM3deAPhG3+m7argkhsBf1Pl
Vh9V6H8Rzwe8PIqHb9NhGKun6dcLGFiM6wvhUVDNIk9p8vHCxF5IV6bPRUZIA7llXejtBSX38iwQ
TUN0i0PSJTk04z0mPyxMjlfwqFCvLO5eRzT209g+Ty3PejskEV90j4u1kvleVFhA6c3e+ES8bZRC
4EjTr55zi7wJ51wU893U+Y3NQ7NrOkZKyFA3SAwXnjEgiwaZlOoYjsu6fA2T6NvrnfWYgN2ndvYB
kVOH8yeSt9myOsAzOu1gr1y2tfoTy3ITiqC8NkF6n8brO5wE4FRuh/SOSUwOYXLQJ8ZgXNgepwv3
N6yWNNu2WXiNtO+qlOkHQNinspt+IPM9h0bPR2tZQY1Tfmpp3EGZ8J4mCCmnvqc3r5ZDQNARwwqB
PMMhAs6QeNPWH2AGdmk7bF3twgHnAquzmcByPz8pN6VsOmspQV5aIFZ13v5psEcrZpxY+gC6HMQ7
E6LO6Bny578c9dJ8ZoFyhKA9A2vG25+D8PebrVj1RZEDZTLRpSc84qPm9tRn5hstN3l+7X3IYKSA
bAWL/K9xcZ2m+cMcObc+NEpTrqc8xG3rqYdFL3dL0/+U+VlI2QcXUKp3Tf2vcZbnfJVf4fK0qPRx
HJKbMEOqBh8ZRmBSX5rF3NTj8AQTHy52IIMd6U8I7gqem22VDOR7j+CTkQbMi/On8pAToZjV0D0U
bJsHXDhBxn+MZEw2QFKq6ZgNQyRv6Am7K4YVLpR7xBw7Mh0FvDRaBfLDR9QVczgQHI/Tj5y1KcnT
f+SFka0AhEoSyxY0GYESKHmxAeLk2cDtkc1lPPkYfVw7jW+uSobXZIAgA8V4Gh9Qfq/mEKZhH71P
lKyIdG1PrBkgjJKvh3KER5Mh0VG4g18eRdBGz27ripHx38hEqu8VlnCNxtLdhQMYa6JMHNeBJ4ji
l4qQQuvTka5GE9cl0ceczrXYldnaMZQk2eKb/gm/Nd4omNlNY4KXCEXQM9cBZ55xcJfjLqzzECp3
Hb4n5brkBzUENQMFQStxFylXk02Ct2VDeNMoL5lRkuZOgw/rOlbTTVPM7cNkM7Gw1a4N21N2jnqn
S5PcGixfgMT70B2uo3loHmvm5MUuQuTi3yIsjIfLpB/H8GLgFv9MiQ9h3GnPUTRJr3Br1jnCwRMp
D0SqIiCeTkUBBCc1koO2zGt1lJaY34Mom0hdQ1Wab5mKde8yxyuA5WqoPs5gSnk7ZR7p7lVelu1L
F4zVm1pDR95kcxD+5TSScGVg35N23QQk25epKLLd2vEVbntKXQLsyUx8mJv6HCUVhmyFm4Iz/qBN
ax8Sg/l0N00oei+javY+GBNm7R/5T+l12AowZm6tA+4TJg41z2Y3rSThTg1c9YQSFf0A9nRKiTij
FYC38CX4YhWL3GCud8rkGKZ9TS3PG6Xrf6yW3RVaKQ0uQSFu9OL2MZJOkkfy5eBlY35Hg5//emJt
X4Kod4ZTqF14x0uZSEkr6Q3zVQpWiETqumY1qNMaezqHMDhhG2JpQ72ErDsPGzbInjBs+UOTNhNu
FNjqaTA65SHA1IyOZtQocScSrW+7Opi/0mV23SORVx4FXtENQDSnoeTcTMBj+X08kz2SLPgfSQEC
CdXW5GWS/1gMX/MwYimys8h+GI8D7ZNubnheaqBQnQoembJkBJiXhM+tfOz0lxh3iZJ1Mh9q0TSq
f4Uv+4ek6uxLzrwAXmSricUWCElQWU2m/UZujkW/AwLbHZBmzznG/bB5KWPDUar8GR+gOzE0N9hh
8wKNXoIeBOlRhX/P2KV/y4K4mI7JWDXfAwIljH/RKjWK8iL8xEEMP2fO0Chtmh7b9QN7B+kdUBjP
42WjskgePMbJ2KbSQX3ojt9xL+JCf5owiH+C+UxfBgDF1buA6SNruE4tqMDKkktBbQ9i1c0ZcoHm
2NWiZZAYaBn+EquA6DdehX7WVqwoXNwWjJVEd4Mu0h3i7N+S2xVxcDwGpLOsImx4cvrxcp6LGLc9
+wvsNo1fQEAFgMCdx7+WG7hRYtrjAq78bYn26o1zDka8aPrknuk7OXt93oa4Chhh7payybyt7YKU
ViiGaiyjdn5ces97GNw5vUMsJOM/2zdjdBR2Kb7nEvrMpmiF++6VBc/RiOsNhI9XVs0ORaL9LQ15
UucuA8gRDeagrsMq4qSNU1GhnZYI4fbgv3IYOZNnW2ZX4DPP05EWOkPDw9+lzvhFULWlhqoInGUO
VE2Mq7Xf3ucAfO1WVYRib9xEe1CNp/yhCAeU98nk0Q9U+HtvBAL3N2TfouQ0mOEStuCc9I3Tu8UL
DqPuEYEF7Wc3hff0nNVH3tX9d2z68h43gAacKFWTEeIqaGrIJCsXJkc6Bf7aw1SNlJr4/FTvlduR
z5pvYuCfVZkV2FVJlyOapmCrFRGO+qfhESPgmDGAo10cxkPuBkyUqq5Qb01TR9kpqnLvEzPt8AzK
C1RbGYbxvMP3xfzeD7rG21Q8tq+qWfyR/PA1eHERfABil+efIvX7f61V7q/0LZz5yfryBbFO+tHz
PdzUdUSkluNMmYVlds4DkUlRj3ztENI3U12W74gNa7wAZBE+ISuU/yzMkXETtwkklKYW8f2EAY3t
rQqIU82hNFGDEsuzlzqh9JK537xxPPvcpB7QfsJoQ//bIxIJ0TZCXezS/sJCwOsKRmBL7fhPuu37
F99zo990jtd/LBPwIrDkJj9+QqxmoDohfjuWEW3Nrm2TyRyRzJMXOYeZxWBJPD2US+EPBEBIeido
y2o4kkjP576IOfpe0zX/zpx5uOCvZhWtskLITYiP60FqM+30hI0BfQ/0SvjJEXoOUQwTwY9opndV
MDRAjxY07RuDfvSdSydBDD3m9V2TzfWf9VbAV6U0qPYSUxCf4QhC9sB8OlDA+VkIzQuEuxzXvIpu
OaHIRlrJSmOcQo40rWEBeX4NVfjglD5/0og75z2r5/Cl4nqHr5CUtHx+WzCTV7GvvkrH47uqsLE+
wN1M/sFr7rpdBRrT7ljytA4565raL11i9RiF54ixwgThs5m0+ynSXoCyIoAb7KkyMJB67BHD1kty
SOiV0tmLrRrQmVXNgK5eFhIzWCNOxGROLgTnglkzmy/Prpwoiez2KgDDBX5cE5ESxwUJ70E3k+U9
4SL4kIkscBlVqhyZA0f1U8vesd3V+VCy30vOUANt39uCGfsGMy0i0rCOmnuiTBeGB0QrEGxADx3d
EOHGpkXKlvlpxhJP7VzDvuExiQmzvJ5QrGGliSaXUL5S97eyLqoINHlVRUdmR/0dan94DKYoh5/M
hopku5aggAs1j1WJhrBwXss1cswVUfD+W0nZqfdaUQpvsJoojBlCZI/l4orblkgptTExk/uNYH82
7Ag1K8ajl5RUpzqRg0eKAgEN+6kPyg+E3iVqObfunhtBjNerjuLpL2VR9TR7EObObrtsJ1FM/cHG
qu9cCFRXaooT2O4wX0FuDVV/J0YVf6wMgYnMRcu4Y/eS3VcBPcIQajvvgGgQ2818mJGuT4TUM2tv
ssRMJHkOHZPKO1p1339EhE6bVnlVtR8XX+K+bAmbOZ5foPVEp+H/oKHuLSGzDWg+xLXlPySv/q9e
hxmf2QKHnpx2GXzy3FAugRWmG8SDLJedaMPqO1BtT0wrWcbtBrgNfiv23eVztTD4IW0no/hY9cj1
5ARJeFsVArVopqv1NrUeBXhCODX4DItSgAbBdT/YCcQAWahsyFMIV31OitHyQmSV/UhkSATj6OZc
0pBuwNYKlwyLrZ4tPip0mOQcGXJluAuh9iDjkArA2RSTX42atxO7haRKduRNuKzH1gQEU5dRhmvV
epl4xM5HNFleLeIdawRIdjNhBAJtnYLuKwL8S3RVZuruWX/qc88xtX/5LIC9LTDWLqmEwweWTqs9
mSEjyh4NJqXh4mdOtSlCBFhsg9LhAoKN5+0R8kZy75quvQFm3z21c5XTa2P6Y8nJpJqBtlbqH6yz
iip+SOyT403EADWBPQPag3r6IGPQVcw+AfiU0DPfTRrFpOYqyUmhEVNfz3ZZ4qspdRFrTIz9gL8P
vNGb3pbli4vYaNqP3cL6ic3BesNECThd72f5b2pNPuwtqa8/iTbuM4FVkvwWw+5zT5YEdCoWyMmF
4xbJcmJ5MyLVbtaGs6MJKMviZChWwsZp9ol5nnGZsHdVljmY0S9ecz4YRJgl/j7NJIefiPvkaXZZ
8nK1svmCmkUsFJWnbfpt7dX6IeHYeEcbWX75ovQpoODMf4+yofRZPcN0hM9KM3OCh3LHwm76ZMLG
MqrLyui1c72FJ66V+BwTYNHcSIIhQce7i7NgLFtzcObQexnTLiTI0XBViiELP5eAwg5A4zTcLbGu
n0vImvBLXJMmW7berAaxEhPa6zpqN/AKAbjp/XOpSr7JDesNH+2DdsC16w5D6rbglLhMJLOobWAM
PJ/J2uHXYNq+LvJ2qfe5MMsrqeQ+gGmTTb/6XJeMQ2HLQ1Ho8o4zJL1tNX4cNN9t84W/IXMuBXg8
JmlUXw8qJ8ltIZkFS2PiZx8OvC7Jci9kLB0F3XqbqRCHQutWzqPPGBvvBxNXLhUXCuuATrjaKDHI
9xrMOnlWwAn9biIzZ1jG8wsR6XvJxPYOuSzRELEtWwTIrPx2Kd6RmY5jkD+khJXeYcFFcBeVXeru
lnpkDjEPpDceDJ573sNmKL2bmrTecpNX0xye3CbD14sWaP1kuTo+VygpML/xNYU7gqS5F+euIc8E
IyOqDnqTY7p29H19sJgrAn/O50kRweCeKr//WmMUtFv4g5gOyipWT7DGsJ2QoFOMF7Un3WZviOo4
o8paz4MX6//STlUo8FUY3Qc0vxBsRMTXi3QIMhRiM+vtwqxs9K4qQbMzNpXmF/30OO5dwEfVgZQ1
+x6Na3ujo4jcR+pIeHH9MGmzrWIexDt4jM5T0xTeWxL2sMaSuqrujcOxvUm0D5wOjnbx4ftrBFWw
Kd2HdMqkvBzCliu98bixtmXe2LeydfzsSPAf4jB/6ey6429x8j0mAEslR+/8srhOeN/ohgHfOGK7
2YQ6J5tNJOAn98qXil+sXmj6bJIQG+sFFAldPctn1rYFniDSUDGUpBY0qm9nzCccVjqg8UWYcBw5
LJ8ckebvZeGzgk1WriBHcY5u6oRHfsOj1LxyeLLK85Fw/c3sbq9XagG1oXnE2Jjl5wLVtigqzoNJ
c+v1OXMZ3+A6PLfILuUMnFLnpoQNwrxTk1pz4ERuYd6Xjdyt7lq/hb0YzI5jQ14uML5I8wzLZdly
B/TiMLjjoJFsT1G3w/xwNub0NvjnxFl8nyXUMBB71vaHURyVJSOLKrx1RWYwbIwJ6yfMC85LytiI
pVfA/XkqakIZuPnHL4lqnORZbN90em4lo/3oJqgVoiWgaCjdiGymdura/hQjtlvv0Y0R5dPbnmyE
OKTppo0t4t+uzfhYI/ZQP44bER1NMOQXZ7G5E0qciXZBeAaPTlz4e5uhPbsY57MntIxM/lyU6/qJ
akG8l6HM3wCsM7VP2owps0DDchexenyrhpD8d6ZcWDDDKEPZ1oZQ+DY26OphZ1fyHRdZTU/hUGiA
OAD4CJ8LG3yVupdLtu8qC5MvXOM5PlkEelzprT8/tQGjrGNs6RwPfhWcKWOI55hQpUH1nqw+Jies
2tguVKHVtWxZq+IXkVptsVjaj7TJSPwssEp/mVGYG1V1wXQaClW+8MlxtLv1cpsF5wQgqaoZG3JS
cTdxl5bPTTmNmHXPIIkGQMKep6N6g2Ws4YNKB1Yhc6TavcGZhgGZ0QCifZ9Rkk86gCNeTNjiUSPh
NH8IRJB+1eS8Uqvj64JBn8n5w8F/wJ8Rxx7ALkv5fAyXegpZnkHy2ED8gViPAiy4Q0RIp5yFvmJ4
76tzFktSVr/j4oibEanJLzlm4h1FDYK+2e3N59whhCGrpRjf587Rj+0aF0gl3BJEi1bwTMTMtLIS
QfDRV6n7IMM5IFuOYF3yC+g8nwDblvRP6PJnAoVIQeVqz4dXONLFPSO57gNZMsiPibYLxLOb6r8s
w0a7b6uUF80BsJYjgOXUpH5Vzr+JtfJtOpKxCfGKgS8XqeYoZNKwGxuPEnuFH/Ojc6dguNOWz/h9
yUmVXZ5FO3ykxTciLfb9TsInFck0+ipZ5Xw0pG7wwIz8loRd8N7yqtePohcMHBcvbjWGlJbarGbB
UG/Os7Zp5xlmi0vM1nLTrDMHFYaY6B1qAN7RNo0pHTpRqe6ydi2NAip/95JyHcxb3IAWBibDzgsD
tctpAh6Gk4tYCBDsaF0pdpaweFOCeysnRas8yKZDAOIkLQ9uTX5flw9DyghdZw9h0fPxpX3rfdss
jt6KmRD7De8Is/dpVcvD3Ir1M0onA0U7CKNvnDZ9e1Fqbou2Bh67i9GtskYs9IAEYxoKEBrS8E16
czwA2tLFeRGeN69SL/Ude27H3azKZwoCa4SccIeEOwjp+Npm1mKmfDAL+tuN8Wk+t1ArFWOqLBc/
ruO4NwiY0SVLHeH0MTKJQrKDYa/v1gpG7W4xmXlZsnkFohiH8d/kWkPydmM10igdlIcqavpXGwIK
Qk8gmg9piL3H2Zp2MT6gcAbyLsr8Rzm+d1fYCDcn3jzcTdiowU/wUdUvJgGKSS8ZMlhyshHoqN8X
1cJUu6ru6iQc40NNdUTkq0mdZGcpxx8cbzl3To6kcPQChuhbf6bC3fudxUDq162+DxpPlAeLyKc4
4YlsbrzUlCNXaV4NV6LAMUlVtLrXGoS3T0NaxI9pPBEM0VFd16clV+FPNfniTUBUqOD3m+qXTMbu
Zc4cOmkTkEq1i1zZMnkHDxEgIUmJYmI01jyBzikU14vJuWxJar9jv4Ice3G8Nd7CUEirTcf2CUPd
uOBAAkBU8aEhZsJYRLcpt8ze5z9uMPOzLmYsGWXP8p3nc2D5lmK33jalNs/ahOwDytRgEGxaw1mC
/o9oJ6+sMR6V1GoOZzDjOvgZw6aAlvmprBlBX845C1S7hO4HQLSeRTNOlNjeDLgZOA5qFGpbtUg3
xa+aRddg6Pj5Btqtu0Anhm3+KshBmVxCLYmEn9UVCNQGnVqwEIbpc0vcdl6z/raRqgDgmvorb8b8
NVqKDsA04kBEYYsduoNkGoNVHibxD+IXfurZsc6yHfCMfmPhlXj3URo8OJ1LOuTMye/v+6SEmrH6
+XmAnlh9scTD4J6isKjehSavaMduASGajP0B2gm+N2DuVoY9+G6QuARU8p4mzLe2q+dQnuSWg26X
gWiSty76vJvcq2a+EhuEao+Esy72bpSifuPiB9zJLzKXF0NkE3WXs35ijuevC5a8KRp/coGiZc8h
FvhHn5roGvMo0FVHhdlXUcn4bWWScD0msCS3zImzc/RCV55cp2nSLerpJT1VscgZbzTrM4Sg5YdR
nz6POO34PlqFImWG8C/PoglUSmNfcY4F0dI9iVgFPJPWzOxytfJuGYXUxGGixnutQowJ22QZ4jdv
ZCXXZDUtXMzYdUPLBdauWYOmI1QvaMs9EIXSnmOrqubKnUgaYAIdOBHZ6fH6USHn+20ZlX5FY+WJ
baFnkJprJRFvhCvtIIqhgrO6ZKTzXfr5YC8bomxIxRh5A2naW0/DLh00stB6Fb9YvIv1xNINjjJp
1VyJYWO5vDLNO80B7WCSh0nt341FZNUW53z7QQUtP0s0y902LitPPxC0qpONn9gu3OITKFkJFd0C
V3aSwb8sj8ALl8EYfQrePtglSqV/Q0WduV0atAEvTrAyH6lTU73YQC4PuVrZCIcJFSy7zzz+Q4Dk
4/gIO/EVSIHhswHZepbIdhG8+wDeNXOf4Y1EcGBIGaP93TL0IJdLPOb0RhkTsY3opcfLlQT21NXk
OpIykcVIORX8wE3D7tvbxrB2v33IVQhMIk73DSCWdNnVaaDNgqy/Y2SMkZ+BKL13/DrOi/tPRgEu
Yc184S6kXX12uFjUdcGQAHDA2K45MVtoQrfE45CwaYjoPZiZHhQpncGcirgxrNHsYv7eYZO30UlG
Uw8SeZzGgiatTTFX4HZmJI43UW69aUHbPzGb9QkXYVd+WFIHef7kmd65Liu73LiNC08U8bdEn1EC
7tqmJlmcjdN4qM3h3S1MKFYdItdzMaZvEawhw5NZ0pzDyhNDQDorlWzZLSM0FeRoIGr3cWHbdZOP
cn2saT1e5rFHr9+ivmXAW/RNfkAZ4u65hXLYj5IGx/VKNkEcJuUPwZJgtZSF+s1So69AttiRvb/Q
S1vsS9ACaj+cW0NUAGIACFEDvEIm78C+sHmNeq9GRGYv1eImbytfQHDRoc/NtnirxOPAsYW/Nwxs
vFtcdbZId8PQn9Y1RvfgQrV4Yc82/ISETo+bSs5noeqQVoS6zKP3ep5wfLHTLJcDWfKF3M2LQZCC
Csn1tyM3Jy7lrAryLZG1SbxDhU/gXTk2ZkW7rZwv6QNPIcJXctRXeRSTetqTfjC4TtxBLXWXz04T
TQvuMwF+zzqq5lZq3eQ+IrPP/WLSGb51HM3nUwyr81aJuOKVY7Cgd8YLSAYNY/QgaC58dHtMT8/0
fKwgMJBFh1cCM3NT3MNeAMM8zT5wc9eVyXc/YzplT7FAHsA567fMDHw4fKXwAGlg6RDfDDrofMgx
bs/d4zr99O6CJIY3t6MUo3clWIXbRO2S85DmcrAuYl3YQFO84wI5wxjiCgKtwVQLeHZgPk5tZZky
1xWd9q6cEg8Xix8OyGDZI96M9SjTQ0OE6MRMccZ7yeAPLHmMzabduaRRXArysAEvwCAhMNTwzweW
e8tXXvfYt3oV8/nkgbQpZZJQb6WOvPOYUDjw3tMWQ049V2Gx7wbTjVsjIAmcAm/0iQFTGnOCKRdS
37MpzG6r0RvvYyJpSe4s3ZRMcLZnNHoM0chTjYYWg4WNc06Jqhb8Wasnil2o1vxvRfIJY5fQN7Nz
h1qxS6CLRndFURXddUnj5Vd0DhykuBxyqO3B6vzACCeLFgYck8ds4tbbRXEInV+0GUlzfWrPTpj/
uDuTJLmx9UrvRWOCdtFfDDQoB+C9R+PRxwQWJCPR9z12U2upjdUH6knKZEpKS9WkqibP0uwxyAgP
4N6/Oec7rKUpZ+m4kP5NVoApd4gt+wGMYnfbIa6MiQvQ1Leymabf1NpMPhclFO8sdpyexxWIV6ag
bMErPum3DBryZ/a0pL0FAsuSP4chXIuqK63UG/m6xTdUhBTMlBHtkO2lGJ8qvTJY/Hzi1ei7KOTu
CmoSgInNk7nPQDDmHRpjxlNsjxMU/AH75ATau3qd88bU/QaxX+KGlSDDBwVLjCp5VFfgl8HQwQvy
LGT/i7bcWq/28Zm5DfMdqYN6+JayUTJPQewY+YZfqKO+JMsY5PsQ2gSjcyB9kRtOTJivXV0H+WeO
sgmOdt5XKfhmnbTUdKYov4SM0TWEwjL6NuaF47ir7/vRUvHlQrGt1p0GsjQmR2WJnAjTJRt1aZg6
4coOhh33yxCD8IgaeBsVZKZ40wY4NwktWDipvmBWYKk7LR3FYczaBeQ/xW8hK4qJLzkoD6qXqnfx
msxvsrFk7TI3ni8DY5T7MdKQ0H8ZlgXlpZL0rpHX47eQyvabpefWS2E10emLgsJHAwXGTZs1RetB
VWJfEzJTwzE4p3dfiHtFMZ3FuuvMgT5BMUeBSF5hwmQ0HqvslWYlXrZdJRkMfwG/KAZE8NySdabQ
OerM/+mDKAlYs1cAxMcaUhMnxKDmLnmwWuJX/dRfuIERCE/kQ44uvQLTrS/4gBcsPlrC/K5jvyzS
rDEQKEl23+wenHsImxT0QWo0C9iMflQ9QhLn0CvNKmd5mxvqN4p0B2ychfcxMIJSnrKgtQLvy0wY
1+ozRr4XjksCOUpDR5OPDVLHzJxbxWtG2zl9gTo3rI6k2Qvgx36Q6IOavrE4mFhGJtn1S8WQdHQy
EprgizRnRzWKjZoxw3V15v1i+2UYOcuDfkj9gvlih+eBzSe155zASy2HfDuODeksX0rR8vC2wTpv
nHjLRN8Cqc6a6bOU4QxljWYPKQIrOPcLI5yYpolY8dhG2rkxYRBz1CsZAiIl66eVm7zQFRPGTt7t
dBZOHX7IoSYVUmv69p3C1X61WPSoG6vQFYIYCz1uYVBMPKnRNGVbtZvoVNsI/aQrobsMfhvFIVAD
3fmmOEw/K7XMbxvIV8joSZb5EFrG2pwAcHoJPZmLU8Q/TJ5uWkXt3mKIDE8Gy8O+kG30Wyur7C3X
FOLhNeSmh8GZdIeHp1KpGPAuIt5SZuqvWqnfcGw4R0FJ/T2ppUk0cx//zGtgVu1mQ60/fkFx2iom
2yZfL4na3nAPZXdLG/ewnoPooUI4AKhdDRXSIhfjNTOa7I7dc/oka2P47YvKlICqq4VfNY9T6jJY
o2AgiY04tS8hEou0nnWHoec8XWagTgj7AihOLiu97hAqiNeRKhjAnCU8X77Trj0xvQgDN6Xmf2zM
fMyQh5Y8F4IeJdl8qdE69BJoy7YtRnSCNqvnxk31vvz8ouulWFQETWCPOrSUgYWLlDPaDrPV/xUz
1W9z86FneghqpirKxxKGVvEX7mLtT+5iyZyHKhmKrmppwvzFXWwTxclQdpoRT67qbzB2nKFRroya
2zMarjhL1Jy55wLmbWNxkt3BI2DWGfepRjYnaJ7nZMRF5QnktGdU+0hPslrQGXdh/lOnL+pXCiXz
kThX5wEmFuuvocuMh7/wc//JWg77BcaDSVWrcvOvcYC/h2FUZddp+cgsGoTY8lOnpwlXcFx/xrYT
gkvi1ztjStJJmmA209xFsbQcxnmGc/sX38qfP1NbZXAPAHTFsQr1FzgJbWpfcXhNwO9QEnqQ/tkz
r92xwuLZsAp84kXg+DBvkXwlAGKcrWK1CNCRJQOVtQoqnr9AYPwJB+BIQKmqaQrd4PrH/vfHj2fQ
SkeO5Gt6woo1ixVpzvVb5fZ4z0msffYkaj0MEkiA37C7i/ZDvzoyKc6MCzN1ZlsZjZL0/+tPSlv/
1T942yGQOqYp2SjqwtDlL5CCqA4WXRkI32KnO0w/EmfUHpQ+04FFqf3n2Nl0Vz0d5Zpy1GFDCpHE
ZG4zNvhBZntuvhXVrHh2JMcbOzQ0AfOlRc3WlIJE99h0VBg9hsm95ER0JYQUxdndzOx1jZZfCMFJ
KPXje+615DpTRKxRcUD34iVtiDBUwcjFUm3+iim84kZ++aEly1LBL8PWmR//giPJ4y4HFk8enBrK
Yjk7Q7qUbP8DUtoL2SBC76xSsEZbBFs+s4XupgetjaypZpKCn1jHr032149IUcqX//oX8h89JhKE
r2kaYCh4nX85DoySSXQcGrrXVopKxF6FgsSzKlHeR6mw2bfOaRJshJ0lzLIKg4KITofIZMgSyW9K
pdiPSci486+4EX9+oxwOKCbJPLiqZfz6RukMD+EWL0SdTxNGTo3NGPiDSJkGuBUqmXuAudkSBDo1
G2t1gjZmxlHfUNS1FFFJgKvm5wf1t3Ao/6+FtaLJ+t3TsPJU/sFJufnI4aRc8Pd+gLJol//1P8M/
cFLWr/tHUqv2VcILhzPtwBzSeEL+lXmigtuHesoYnfEX//H7pFb51YTSZEoAdSugev3ttSVl/j//
k2F+pZFWNcJdVUMDffL3mCeO9cdbwBaazhVmW1BZ1n9J/nqglGXS9tTmFDRSeQ+mnVpnD1GwdPu2
zMw9FTAqqg6PIPowT2jBzWBGYm/nS+0xbNO3NjYq7sASkVOaP2HosbY28Up+bzMaUUa2R0HByhCy
2ej3aqhjLtMYRpqY6lnr3FEqV0drAf3d4QNh3GW9MQ35Mdi7vA+IfdQyv6xkfwrhTt1pUmfBP2Dd
R9C1xkkril/FrcqaWwI30HQ7vJtCrHh6Z2q7JQkOXUVrTmd1R+jQO5UXkRXVcmZUfFbUiQpc65Qd
nqkKK56qEG/JjmmyFN0XSs2NHRGq7AUysLdZFuS7iPnfFbKnIE3VSeRjGJWk3eCrZ14i5PM0yGDP
e2eonk4mzEgpHDNIp+sXj5WiUeR3pfJYSZ2V1tTUhYvQaHhJ24mqOg46RjdkL+xl3xAQBkUu20w1
qIJDZTvKY8+fWD/OqkNtZbJb6CGFCKICloCoEGMMTrESqV5tYQ1wVbEWTqEVevMcj4RztCYSRyUq
ylcnwiVil4qP2bN6Z5webhnBAwwA5aC0DAPt9MFghEBZVS596/cy146z4ITyFX5QtHVBrJxZ8LWb
YMiInkSkQChrx68OUmVKaQglHLaIumDfo+tZU1ZtDRn51B+SaM4PRYPnQWD3QyH7WWbLpYsXy8fv
MP/GzNdE0Kn0tVsmSX0ZUZGr1b0a7hOV+MkpJcqurDPOr7RDZN/3dBvMI+bXWY1aHKPS/lB6cSJx
GqX+BA4WdPxuAeyQS5Jy57AsDi0rDLAbO0VR3tCaHTQ7+Fam4W2Kf7ZgP03hdoUwwA+QdfxWw9m6
60kS+mwjULiol5sjbLLcteitgOAIIN0ZjGxkuL5VDyctkdmuV3Pnzsg7TyKdmnB6zcHeie3+HFZ6
vpMq05EC1jKRlfsFYfoHKxwjBujdEOPuaCzS4kEUB8YBzg0K/2nCdKbNz7PW/1RipcrW0YrsnGFA
90Va37d1VtHYV/Jxrtv8fpp7Cws3IS2sAZU9w/GBVaQNy8TUmNUzv3ELhJGnFP3EZgp3jg3CdhpL
Mhq1WPgZMTFPIEngGJpdfO4xv/kNuLyDhQ7/oAHtfMW8rF9GjF/YaAHhu6KrnpKiebN7+G1T1bLQ
QmYVoNC22LwISyEhtHMT1tcVgtSN3tSE/Ca6BHZhx25ulk8DLpQbUYThAR1X7aVZiIiq0xriqcz4
DOvg+0zbRrw80tBNkMwQBmfBUUEzLd3SQNqA6JV1KIBsJ4OQGJeq8FbtF6FHbXjNTWU8my05rFmP
YCuNHOsNntSDEiEZasvkAcXJESO/YFuNkRC1pOT8GKLrmJFRZJOdd4AYdVsWzq5cqddphzQh1dyq
uyx6FHv6ZFsn2Y9koeHtj52HEke+nxjUSk0QIgtKfzNJvt1oCmzndNDE1pRheRvU4kwMm7UT6I8P
OjiJK9NAdbXTySO9nsEzaIS+meb2BZUgMkSLczZU3LlI/RHCU4LjmanlxVHjHc5XULvr/tUaDrLQ
cWzwvrUjw15G1qwDt/gXsZ2hcw/I3hu8wmaSWd1HisHOo0UEwQzexxNAopFMrXPQmB5K+U+cFwqz
Uuc4zA39aoEkD2hQ9cR0ria91rrmVR7fO8VibjM1zY7MrZmoW2tS0cQKM6vS8c7M4fmKoageTdH4
MPY9FrQ4VRvilHs87UYBP4S0UbrYI0YjfynUt1kV+QEwyKnL8HyIklGxZgBQR3yPdMy04kc0DgjH
C9igByQ80GuKjVkk0tcQdxKlVgQrasmYPW2wnyaILYhnYgW5A4oVVI/4Vfo24vMvLhrkOWLpsmBv
mAvRLvMP1O3jjrl8vuOlm5jRLi/DAGF4UMzQQ7LZv5hO7g16iQIZuuHIQ+wMd0mTf5ghpqC5RFeR
DN0K6TPdZhgBsa5qFHtV0jkV5JFFI1VJ3Xd6qNypcwtTlf2eW6nFLW7QBxlEp1Qt+cYE3WIb3ylB
9TbqIDGrDsmfpdXxq0lMOgfuGo7J6ePaeLw0O6em63l49LYbbi2l7TbRmti3wFDmw77BhKnv5lFf
gEkAHRnCuttn2XKQY5LuWBZmPB4CIbJW9UedDTs5duiUiUIjpTRB64UZQVbqLphhUyDjXhdU0SlM
yn1Esgyr7ep1wLZFWGT1kLeNPBazvWwilXszhJd/GJu43THmCzjDG9aDsGQwcfuOanbHkETyvGyz
/VC14oiNwHjsVPgZyej1CwsdlmCdjzpU+KWQxrlN3hYJJnMWAYPEpOyu9DikK888W02nvBArhndK
L9W9XQvnrk9nMDHsiw/cEcY+4whxy1BztgLDOoPMpLR21ojk2FUa0WxMJUz4aqzGuszJhGSHk/Or
6Rv7SU/wnVmdX9Mjb3IVMUIZ3aJz+dEQh0EsJvdGFHwHlI6nR3ZvWVjxZ5MJpiQXzdZimv1aw3m6
4jBdLgxS4EPks7pjTT6dO4RuNI8WmPuyAaWSEwPAoifAg0sxrnmLjPf5Eq47xmpETMHTNGFl4lh/
GetuO3fqbo6V01Il5yl9DYkam5JXp8MdYRLxPLcgm8udiaNg00T61UJb0uovbLofisS8D9NvADI2
upMhfHTe80bx1PTC8hxzG7yQ/hWB/4cytN7QlbdGr+/rnNjSVOKZYXHGAgvVbKp31xGR17EuLC9U
mVmQ8nDAdEG6GPpNtFvXeoi6fTQ6zJkb/Y5kGq6qEsq/TuAiXg8/Jld5BENkZUcjJpPI3PaEHO6Y
HROfmd2KVvPITnxAwf1aiehoGv1N2xm3TVnfdTwwC0BbROIImlp9af3WjhsfpDkxesI8KJStzFTn
GI0No19TVcObLApJx0Ds2ir8jpgWu7i53slITzeMOt7hmGIGbXlcZMf1MJSSCAPetWlDY0cwYc2W
dkiJ7wj00DwAQ9b2rDB2aSHeFtBprrM60YMpuMONGO+ZYqgeuhNY4pPxAPNUB2DPXM7W4/paNfxd
Vl2F38Hdv0cokn1Ny7ixm9Q8mWyMd9jGkIQiGbSiJtjGTXTJZ+UzctjkmCMPl1J4uF5+zJFDXnON
DTYiZBeZE3kYBMYavh43rYv2lC1xjVCqJOe+EawHag/bBRfHFM2vGaG17IuG/JUHLd9kSvWSpSMI
Aut70QvEaZp6o4jsk+qsIoLJ1F7R/9znouO7yqCgs2i0lAfGX/dyaHmUNFL21Ha81pF67QMgRRwG
LetNPkR92zOY3eEW0vdChIhKSaN5cLJwOsTJZ18yy87llvlncVkyqp4GrmxvtPM7KZP5RQ6ptmmq
yrnNMxaIOXzUK+/UHRyEH6Oa+KUB0wnRkTgMczr5lmnjDGbLRgAPcOQzw4Fx0yPL9Bm7kQvZpqRm
G/ZDp0hE9GY6z08yruxvYEQRIpdjeg5gSDBx4YKvZ9gYFslEXjQUHOZl3XvqOOkb02a8Sj21YubI
RS8t61awb/CDNKTECKPDUGrVuVzXkXRKvd+V6RvI/SvE2vgtaKKzzU3fVQNTrooq3Iqy+pSrbbXl
RoYpQtwlBlE9csuxNz7Yn2v7fLQU4HyasiK+OHrxH3Mchkje7GSsTyF9g6IZ3PtsXPKT5pDLCgGe
yF27zOmgzP4IKbJ5mKKlvR3QcW+EYeePDJdTFmI1LrEw5+NAXOscuC3rk8Akvo1R8EGFVRxfB4/f
+07qvMuKmWwXkqfUcqbvFhgsLsh6DFst5G4ElCVr+7I/VllMjqixBhKPzo+Z94N05TC5Fow/Cacn
E3uyO9btInqLZKoz4gvVg0R6cMwhBzDztkkyp7ZWn4woRPlsFDi6Faf5rgVDvU3b+YTMknyLIlWd
p6bnHh4cBTG46Oyjvqq+S5kDHJbLvLHzAcED39UzWlDUUmNt2rcYfjF5j6pNtkYLAMbCgTNUaqDs
JaMtdpvzyzhPqhfaFVB00En9LexkPNzp9MZKPitYxsik2xQARC/mbAW3TZoilMnseTdzUvodlMZL
2reOB1UAL1W76O+EG2nb3urGo0pENWeNwUmMXkq40BTRAKRIuQaLIe1SDNu+aOtj6zjKEYdSf9La
5clWU/EyDprqmm0/Pi+U28/THKruuPQNkxwz36myyPc2kWVuGcXZVUwmzLY5rMUpqHtkgkUx+Q0R
DBewpthb+kS9rR2NNSosz98GvSNyjCD2S6MDAFeL6+S8oCFDFNvlz7ZdlgSt5oGf2rXCTR5oe01h
A4S97bsDA2E3ziFqv2Bm316FUbWzxaSfIYgHIOxU4y6OzbfaUcwn7NusdpcCnBrvGRilisaGePpz
EObTLgAJx6ZAMS8plKakQXbLjsc8gJXNeVrzty7n+QoaJshN0h7xtGXosSjl50bIk7a+kbhe1i1n
et/rggygOoXzaMR3etj+VkwdpZ2eF2f2u9OF7ny6YxXn+MhMXgezDXbQCdCUDWnnFdq4cByF48kW
3NsJspTBz1Pk66ueAJ/xvNxkM1sSdoFi27K/2HGDLJEzuSQdGDej2gSvEnz8fjA7C8FFYG4dzCYb
Mdr23qYxdFe/12Zk1I6mpDsi7WM4P1jdEdOreQiG1LrXQ2feF2oZ7BwlTRWX4E7zVaud+b6EEHOl
UDO/6bLpbibRE3hvLPp4W3OmcxJF5GewkGfNORxCvar9Ogiggljfo3ofxtUdksnv4eh4ObY+2KEl
qh9rr3cFYexTc8zxppKaVuV7tIH11rFrh7JzTJSzU5vKfaaVsB9xTD9D3MAvXYfFd57IiUFCo+xz
8OhnpY89Q0mWawJ785UPHucwvKFPIzBA6SiNuZOpkz2yaORgxW6wqcXySBQX7UIWTM9RrjqvrIbo
W0atfpuGuDiwe03eG6OXlFIQzl3M7RN2QRuZ+AyQKi1Zxw59nf0AecaDQMA6AtZwVNdorX4GqKHg
lIPQA2E1est1FB+GFXanDsg+mHuCuNRd17QIaIzJUK4TRS193dCErwZRFCn1f9a/hVONQDyCBHWF
Nl/epfyMu6ykbHSJEiFkSDdGG+BLrd5WlH6HWAcXvJkl9Gma80i9aKgoXqw4yW+mTJuoHlRDcTYs
zBGHFmMwPvQsMhckhQiHfcIHbshwzJ6VSjUOuaos17zFswpSI6sOjS5Lx8MzGTxGo07pMtalfWcs
qfkZ9BHUD0piLjFZwktoU4sQLzOxT7aBkbjUerh4dR1Jj0ZUgx9oYzmYAmWbkgmy51yqfJNFvTer
KHwiraRlQoBJ0EnZHSOCutgA2nObnqwU3TyyD9P5hjL9LkdX8FQS6UtSZ92eyBVjZENrhQSpdmyG
ZDjaWTWxvY7rma5aZS2x0wL5gSL2MGCgckWPEitTCohjDAKOEeqi1WtdXcIqmQ5mPxynhIYpUU5o
bx8JznXxFswY7+ttRzvSh21w36Nf2BvUXvBCyhX+29C547+dnKbxZrnsGuNS5WRAxRk3ZKDd81Mc
NLN7NSx7E8+Gn/Qy8nqrPkhMVYDEeQxea9T3ia3ucohiPSBHGRPvMd6ElK7XWdqtR2DkxkzQycTA
G1Ou9RIzk0tEOFfMGBeaJ8BK+ajGXTE9p5l1X83QlfNxG8/y0RA5aNlgcMdpP2afacuFNhAgY8XW
1WR180hnOOwiE6CLXkCaESSaDxKJOx5dHA3qUC8nQg+so9On8LPw0kgRoj6PPnXY7mfwe3sTu5z7
U4k0ayhfYyN7ZnpBQAiDxU0SQLt35Lwzp7jYsZc6FULSK0bmSermd5JcqOkGdq+FAb8rXgl/a+tp
cCfcpxG51EikPmeN4tsu4/zKDezb1Ty5alLPexuhomJWzDvYHNuRoW0pom7z9cAz0ei5gZPMnixU
wgMs6jxhyg/2FYgACOWIWzTs6NYkW9apyTJsdbU7VQGGKBrt0AQMSDwYIxTAJS6ToB/aZGOzVy8A
h714xdcaqX7CTn9LdEn/QJIHVK5a+ygbAwwIzyTefBgwJpnZ4Ux/gqLLACkRZ0Xixvpn298r2rw1
SIWlhkE0akn0H3rpM4F/MMzSl5jUtdY8TU74bst9jbd9qQfEjc7jAiqjH+RJHUH39ZqH9WMD2uGE
hjbxzEg+BRVsNUVlLdfElB3Kra7p4GanD3KqLmHCT91pE+2A5RvzRDwInP5k3k4Zlqgov0mCcxNF
K6IhQJTQXKlWb2DZwSPIrASlhXyrY3PEpLKe6+F1KHAkIwBGFhyQZzWXmCkkSovR7FzNWLysViAL
gVtIG9WB58AwpWxq48DN/5wEFeLUSgLgaM+JqK7T4oWAwCBZbugTvVKYJRFlpYMJlLrRnBbG3IbO
E5n74WAfGdcYG6OxOYIaMoOVIt0TMnG0ACIxPAxMKqbS1bH4dOaAkqfcj3YBupIEW/2O6SOl/zjB
8+JGCcYIPS0spYKPhjlYd8zgWLZWW61sKPThYzHtmxm0QCWYYk226TIAvBtltm1JRvNYtbjd4GCi
YtbGsOxAkkfIxP1KDMbOqhUEnh/jKGn2moAL3flhl9lOTzABAempGqBXobF0F1Fo4r7B1cCKlXBN
BD2pOyUyfHbYYHolsq19FfQFz7OBkqqcPzKt59UBjwSE5GLlHHro6knGGbwm9IOFMVtfHKN61dQZ
b00DLBYluuPcEl2ELNyBJWNUSNMhjmVeo9Yb3YB5Sz6P9Eqcl5vRCFhGHh30P2P9UqmfMlY/KNBH
RKqQNZUWSmOhBwdgUKcyA+JX1f1yAkLg2YG4y7v6kpiMXTnovxViuqULOeTj+NJOzVnML47WXova
4b5cStsfW8qCFjofYuldRKtiVfxS0LigsG6OcY/XOZwITtYusVKx15hcALInASMDhqKHPd7VROeZ
OYF8xUGJ5b5olvDU8OcmC+xiOG9hXCnNGaRlRAlkHCVs2iB7YuoA3empHgGEcp7Yy4Oq9cz5u23s
7AamolVnU4BadIyMqAkoC3J5YaGyifpTUr9wECF3pj8cWGpEIBmaa0w9OhnjGsWHRU+/s8wn2beu
qr2Z87e0fWLZQqtHM8ht0Oq8WMt0Wo0SdrVt5WuLWqqrVBBMHasO7oiuuOkUJm49Hr6CE41u8gWk
kIp6iOAudJ4k9DjTY2vM2KfDMvU1djVupsnHIXKMLQk/V8Pu5wvZn3QhWgC8tPs0JvuYp6VvaP1t
RoO3dWJopCi2zyHVi6dEUj2VwfhYVe1NnSiHZrUpMYPml4W0kZYR1m9kl8vZCBpv0UPdw0++jwRN
qMYaX8zynhQty7eUGSKL1dHdzVZ40lQ0tCYWFqZl/U/G36MYjXAvsSecGWYZGVGBAB8I1XEDmzrG
iPqzxaG4SXBY8ffM8jZIumk3tg62DtLkLA5e9hmvQRiirM6X9n4UT7ZS3OBL3mTkLSC10q1bTL/W
AYc3A9z+ATfuqbNoamrSH2209N4ShK9dZ8xnezS3VNZs64bXqgJpStzDFljYWdPuFtwIjbZL43Te
Yx0Fi6ero69O9mOE0ZPcihM019uqeh6bgfl2/pgqBG0NoMQ76HfYnI8I1rYgV2Lgez9HptocHoFW
j3vY58GWQXiyLxYUTRvMkTc4ma1D2oHTFyaj3MqLRHStGOMyZEF96RTOfb6A7UXrM/G1FGIwrzdC
r/ZAjpgoOeMqRIWmLlK2HG1LnTU7SXYJg1MCJG6fIYGlCwnqvQOu5l517NckDuNDizrDgxDr3BZ2
EBxjO3UjPgXXtCv74tT5AcLzbRRtaz1nV6qiT+bLNqaWiZ1YstoztfFawND3G0XJrlMQiV1lRydD
pr4eQZcIcbUPIcJbONAYgYCVYYQ8IKHzKwOFe2W0z0yyH7tuBklMNNSzQkkI7woR5OQM07aWVEtj
5wsqDdkDz6SKxgZXIBlfbYC0c9cpcT7y0dgh0j2Plox3GCtf5ky5YbbwlJrpXjGnPYK4+yVBFtKJ
nhEW9iNtMI9LJO916jw0gl6Q9TouAR21bt09kaJzV2rSdvWlM5gGxx0OvHq8qEi1fdMYB18bpt8i
aurNkshmT3LdN6R6lIwmlxdsqzVmLP5I5Ie91Pc2MUXMIHjDxHxBAfIkaR3hS6W7GNcB14Ghwnwt
D3VWmwfEwo6b8PG4TVU/BONqqLTlkh3bLs13cEq/Z5LdHvb3QuVaDMXDIqNDsbCXL/MQ6tLMA5iU
wHfgVUN89ESYnhVbJ/ayGFkq5EoBTntIjszcgu2Ip3I31BgKQVKhATL0Xbks0EEb/sxckoDaj4e4
JBRtyRbxFOYSlcxo3QxCUOrg10Eqm56HCPt+WwDZH1i+ujG2gbmp77l2YTVU5FI4fW3tsL19Vj0z
C/KsS8ygurpdWkCQTarWwJzN5ibN9Ns4GZEy4pvcNJ3MD11T5cdwpflEAF7WJAsQdK1u7y21ew+i
pdoywdC8sQkiT2nzLYbUB97Hu4bwRTCRdECwCOHpLx3L3oXRWCDS6dXKqCebcR5p3Zr6NJIK9oPc
3PIALKEhrDuk0h/AybD81raxGiuemQrTj5c+3jZWNB7qCU67YiEmdvA8k0/frLVeom60BI2wQkSV
p8M+cIsS+YOImcaCIan9JhQ/MLW/KECYiLNLduqACEHTx8y18CR7naxeQ3ZIdxr9B8501blCQyt8
5kiARdACeyOekIu+GCwwSiD+YKYQvjnJw9w3j7MdvGUIC7dIeZ0zdSLKvI5deNwQso4glG5FWJeS
jjiWTXNSQqU5qLqVPJXLIM9tX5mHpmfArVoQ5FNY2Nq6XF6q7BZvDfwfpyt/dLbR7yetEWetDp1v
89gqLyWGxNdYFMvOKPuZQWjIOiCv31WlsOh9CMq0ohW5elWIpGBKyzcgcWI/TLWOX8hmhYH5gni6
mkxPYvzSSvfg6he+jRjSZS5NJRSnDpoF6oec4pxUhoRjBBg5MgJttK5hbGgeAbZPFvJEeFNYlGwj
QG07yWUfFs78CGIh3ss0b580pb3k+Hjf2ao0+yksIF010yW3+AxL+OMD4NeDTaiEC+Tp0hdIWwIb
LaFe5VumUj6LOd3PuyI/RN2seo0+xgdMl9sywOLLGOxSBllzO479R2C28KJRRuKBXbQWixWVRF+R
1u5UzdERxFWLj45xQqSoW6UlUWZNDGpG3p7IWCZt0/fAQ9jJPrSi7XfQeAiLq2L9XzLu/7+WW5Ga
85+HS/2P4geIw4/fy6z48/8islK/IhrVpeMIA3KNRPn2byKrr4aGJdshtwj1hC41pINF2fxUUmlf
mZ/ZKlNth7GarvHXtf8QWWlfGaWJ9S9CGStVzfw7wVLOKqT9d/kiukVLQ7Fl6KisEI4D1OT//13q
nOYUSmc0qGeCoBTf4iFhGDNBOp4tZIzUf3jImqw8BJ0tnwY76/ZBXytPQV2da10g0sgUH7ga2J3y
kOTzcGsbnHPGMMXPUwOvPTZXTv5Syy25nowlpuE73N33JcwGb1Dm+6DKhp2t52A5eriui1amh8zi
8BAk4RDgbjTvjRq/s8l7q9D7e+i1TvMUPAkLfVeBmBoiaHNSJVYrvDxPlUU+7jImnwFFc10ubEG5
gkU25i/1PPB6siI5alrZ7VB6zb6aq8CRaDQ2nTp13w1FXPlWcnwYhctyrvEdWGGbwuBea6pZuw3Z
dG5zwr03BfwWN3WgaM2jNWAyKC0vHZnLNWi15rDHoinJTO5GOqWq1H+UBijCeCVwpQy9mdQMj0lW
XfWw+gGj4MUYAoxXbWz+pkzqkXs0egzSxmDWP+7JJM72RKFCzs2r5cjBWfw33sfH/4M0uD8kyO0+
y1WB2P4aLPd/YWTcmv72n7/U2xhY9p/1k+sX/VtkHL5JmzfYtlSHLC+UkONn2/3zP2niK881mnGN
qDaJQJu37h9vti2+0v4i3rSkUHHho5H81zfbdL6i6eY8sITOS8nC/++82b8kjZEwpkmTI2fNn+O7
s9bv7vdvdk+E10pTwFAD1PE5RhYD7b01GIAlo8pLirl8eUKFh4dXLD3Y3hLWL2mXiygBi/Bz/z3Z
789vyCLFDsEvH5Wu6etR9LujZgwRoXYWkH61HtB9L4gbr2GodxNykXr8QEeGADjpEJ66QSV5/S1T
h9opgvSDPa42/De+H45my3YQjvM/8pfgs6qdQOKZKM6FYnbfVIXdjoc2EogTIaQi2fZZvbwDXZY1
fY9Cl1jwct7ntWFVXliCQPkLVf/6C/ndUSyILzC4BJhFaupqe1iD2n73+YhGIWMLY6PHyFWdPY6v
/03dmS25rWRZ9otQhsEBB15JcA7GPL/AQgoJ8+iO8etrQbetO+9tsyzLx3pMy0wpFCRB93P2XgvQ
sO0Ri9l4vUcMqSBzV++93PeBlOa1tetAQ+jDv7zJ7//6+/5Vpbf+LX//Kcj28sVjybVF4st/fCGo
zlaOTxI01Hpo34Q9Bat3p/Npq2EkDyjdjfETy64k3RfVKPPjf/rXC1O6oJsdj8+Ht348/vWXwFKL
ARY7obBSU8zShZqe2Aq/SxlF9559pWYBXciAozQwnwc19D9UaP6RmSdzzMaZj7Vw1vjzmmj7+w8w
Bgu1AVMuu5xf0pefSbi/LTsxkHOdHqErD/6yrVJ2gFvpuZjMol42z8Oyaq58J1AfQ2qK/j99r/JT
YcaF6OHw2/F5Wf7+U62RNTwYE3z1JLffc7OGFEHi1nM49ppOFcasdX9Qp0ZpQ8Oe90dvF8VVWYFS
kF96uDH//mWyeZr8441CxcNf37BYMDjYcED/+4+0dJ4ntWK+2lUGfYYU9iZ7Ydcc/4QH/eGB5wCN
udF34ofJnMunEsAeVUHiIM6WIln8wxlJDW0KPhbM1JsBLEfLstJi05qqTxCZqF7Wi6D1xNNJaBh+
dryc4zmj7Ob12nr11RxHIdcfmNsjTc4ReYc0Bk6xK9GjZHbebgtKTh/TWOa/zcGCbjC2fqlOCQ9f
yqVu4xPImYXQHEYgw4Bo8hqRsZ4bizevhPkfZgEDqu26Qhquc6+9mKVb63IJn0SBQGVcGBJXUdY0
5GtGsMU6ThmIIs4wkQtw2+CWkPbyiXWA729FMbuwTRcdMLEhZczlLSKNvB20jqCRuhGdmSh4WCQY
PRZICdQVs+4b480ybEaNNnm43yZIVC8UkNYYwMQ+PzrkYx3v8yGe74smqlnGOXUb4p/o1x/fVjoE
0QhTtUrpIq5eWWIuKYAKgm0wApJ9r226aqpIiQQReSZ7Pq40qK2Kxw7QJGvClJjwRB7Y6IfgACqZ
NcPa8GAJkjPevcAjIXM3Jl5NCgv28rxxHIa3U2vn7iGhSmrvbczbHHD6gZEyFFhfbSMbB+cWW2gu
4KBb4jnlHpQCIEr0FE6l4dewy6LACnEt9NzWOzu9R9/Ijq31JvHLNQGe4LHQYFkcj6H6VP7kBkMz
vNUy+wYJcK4wTxn3C4inXUPTYYCh2WoSV6KhIhlMUAxOMdVfmxcEXsE9kXEzDbNoiaA6NBpWwpzZ
xIbwQ0/k4ZWLtFB0vGHqQY+nvm+s+SZOl58Lf/gHK6quBYgVK+SOFpe3qCYrzrDlMbInkNTAdGKE
6vZk66dCmMVeVx7hJbWrF4PIoA2fkd59TJkO+NiGkYNnPiYGOCGKp7J3v+iN8rHXPhgv14x/5aAE
GMI7qUk1ebqb/BX6Y425TxHYYom2iR1nkGEW24ysahgWJAGPwwJqgsLkcxOMyM0BD0W7VFQRSPHm
2c4nxTi6bdtpnywZ1Bq/cPajnhznlMz1QHSIb9JjDQCL76HMAQTW8N0jKJ3dCZk355g87JXHJVNu
MykPhju8FEm5wgjZ+q7gTl7+YLAIMGOJIWkALi4e88dAKOsNKOHinl1DTPlhIvIxbpvCPvIxOJgj
KIihAkIaCNwDvfkKtPA60/H44ilXPoytob7MVNKqtKuyfFQ4T1gLofB+HCbhsBqMQV+Y2nhvCnM+
wp0EyluOy9nokhQukHNllBBqkObluvBbqHmVwDbygudCleLn8mKMWBMrrINb1OvDFeAe20fdq82Y
xifZzu9RoI16n9uLGTG5Ta6ggD7QLFS71h73oITW7Hd5ZOFLqGbUxxLsGZGRy5Ayt4tQ5/TsJatk
RKWCDOcUgcThAT8pJjKJf0kRXcENdk3YEeYgwYpRihzTsjSuuQ9wcbt4WfoCMZSFvJLdtFuMtnyq
82nt5OuN0VQGar5yuEXxZ1o7L1cPDKgVcQo7uqmFHD4hhTlfMra9l6Evp1PRevdBL05BIU8p23Ge
Djewg3iwiWd0mVDfVDm/tQU5/nh9ViSF9cU30yEBhclKMsm3o5nuofplYZx4R7ec5m3Dtmcp5a0y
IO8Z9sEckgYTU7bcBi7F8Z3ZCcE/VxBknF4Gh0xOM0U+6Q6mEPcy6H3eolhLjYAV/MzukjTAGX9X
dJwjyz8z/tiQlCZfZs0nH5FtMpqwWlPXyXYzChf7RtWBG71BOHLvifGRbfAoLtjsNMu5eDCH+q0G
J/nkNUW3PFtNI28ntnU/ndH4wj0Y37UtDwNKa3Z61X4+9t+FEVnVxbecILklM1TY74XjjDIkZsZ3
IGFN8juZYRsM1JOmIEvO2mOfJspByuFNNrF3infpAbpy/ovfc39j8SZodkDsptvWAu+x78g8suaF
gvMWyHpVvfILpyI9qmS3DJZk8ZIvfAEOyUvsBcllIPbShw3GExhb3sj9NoGBsHdzOkhsmseFdSrd
qMRKTSoSXln+LqPeK8PMdOA9NogdCMSh8jCrMdvxbx59ttixu8tKHymRMeno7MFrCMLGS/3H1h+q
RxfHKfoJEhE+C8XSDWfR17+9XrLGMZZkfjF0P6B/TobRP3i8/e4TnU7e3ikaIkRlNzS3VpdQoXdA
kOzGtiC6NCgmiGK2mvg8ZGvByF/6d+J1oIiW1tSIj+SYXdI+ouQTK+1Sa/Zjj7tErNQFu4uL43eO
WWJoDA+PXeUuS9gynbnSIUjYKyV+HiocL2xXNAWr42jaQ8tuuaaiayjgFhzyS4JyYFLZ7t7WjhW9
L5GP4mtqh9ij6swJL3S1Sx4sgUt6qzLw7cQz4FPU+IC+Mzb0mm10/wYMqthIRB4PnZjROS0pa+eM
xeZFW/BcuM13hYXhZEhDQkkhCXEaKIw+SIjq1CAIg6HFRG+fjMa9ooitgFWQRj00CBR3bedlRF3t
hf0TIU/TWWCyG/1SEbZ2+QocjwubCZBcOgpYv5WFhyFnsvOtzdLIdcSJh/fMOx86h6ms+gQR8D6W
65eyZ9sHcKIy2NMuyY8Ni8Kbwph6a5sZaTNIpo5DMz2QWm32iVy/n4yGSemQpcZ+WmnnQBwY1H5S
DULOqZLyhcGlfUnw1qDG6ptNakS7GuJ1JhQLSYMsVCGfqyFGPgFjZZohcZR4FzwCAFbN9rBsdgU8
yX5ydxirkBMvy6O3IH1Nk8HE6jU5hF97+zEnrht2Pj7fJfvyYAd2IcAmo7jwAbNvbScz3zwgV+Tn
OYaWp6KBQXKiNWfuBuo6yRkKrCzGjZ1nPHiMdpEL+NY+UJxQR3j5aXyFAVvXGKuFO96blVkG34Fb
5QGrcCuZgt8WBzb0v4VlDm/kMuMEO9IStfsJNKDr7OmBI0nq1OrW6hfD63bO7BNUxFpiIuDiHz23
7+Zfaq5kXD1dhjKGHtmVaNvxAGk256Pxx+y1/LF8UUKc9SMNfeoR7R8TmEwpg2MFQxCWG0nxCJ3p
na83Ba4uEK9BlsRv9QQpwddecUP63dz3AKHBUeXZc6Mkp+pIRzyhUspjaYS3uSEs2xZee8dCkkHV
CAusDFpMHHb5PcFfhi/lcXsXfnXyBhnA4LGDa6AbsZGwtzdFNMIlndo4LOqZ9z0+210GPvisUT/+
mvs64Z9FecQQop/4yE76TSQexWnl109BM8HDoI9C/Q+FGxOKzQxZk89nrI6jbY/xxhpl/GSOk/1K
WDI49nBHaSAi9+XOWFwG4It3+C0rUjakUtxqSp9YhVmHsYqH/WKadAUXNqpJ4z64nCqIOrn5e4DB
+K7vPeh+KdKMkDDz9OC5sDaIkr3qSqVbjppMEpXXHE1+5NBSZn2SlaMvdM1U2NsuDLRxoH5ZOUe0
POmBR5Tx0Ula7ZrqcvlHomemXEoAN+bceqBTJ288XS+TJmlWmKy4odWlFHlK/aNffX2KIQks4Wpn
zY2/T+wAPCZs6G0z51/wW1+aLBMXvrNu22jmjOfh/4OSDqnTr2hRri+I19TykIlF9ARP0reoje4t
BHG7KcgAn9TJo+ORAZxt95nvI7D+th0/NFMDSUKyoq0cob4KkywuWZb2EJBQ/aaLQPojIdDv91i6
kiUyeQwAIp7G5ixW4WGxqg/5g4D/KL/7BfECjFrS49RMh+nQB/19TgceiVDifREgjLc9Po07NurF
D85dv/sM4pEgImr6y8WZAj+cikFdEtWf3CKVh1SI+iOukxfXQpaW9tm1iDEmWVqJJ7aGuDvqOd7N
XMXWhN5IkoIK0iXhlnwjFvI5ZOTmq5n16LXt/rIsw7i3A+6cgnxESn5pGJzlhqjXDysjHmNyd0zN
8hlk+nPnt/V94Nf6OQHSuh0J2J4ry/myyWX0U7q6R1J0ls207zDi3fAsLI6ccyIoB/1yUItxmh3z
lftiQteMF6jno1Syb+OVCd1UUHGIbdbpzksC38+166sXBSnwL3EMgtgOIzJcN60lPlrq+ls/6+Jr
FSdFiIWOk1ej3vj86J0nTHgJEccvs6Ns5VQswQYV4QupoRBj1tp0TvPWAg4tqBoFrQ3zbRT2Zon5
bWYpNyWMueykdPEQK7bU00rTcRpx8YzguUZ/BINfFPugMaN7z+IY7I3Tqayi9skuolc7UOXRxabL
5m/CoNp39WZGWLXz+5kwDYzR/aA5rAROWe+GLtd3lVlf3VJDPV1EvJemaC9L99vhX1+P8tMzrG9Q
zM89tpqNFv65qA2CT0NmbQ3OW9tpWCJW5PPwmcgx3bmW+IYkua2C6HbduJ0Cn3hX54tqm09tSNWR
A2t1XgjyQiJ4iIb66FSszAv3lPrtxXV7u9/HncPF0+mbS47rMUSSehRVTzqvVdC8emPgVTO66j4Y
KWdGaeW9dDUGqqqwu8MQtRe09e1O8V3q7uuSQGbc0gC4LkNBlpN2mBsruTEi8jqyLaPfwKDKI3Qx
krewyusWKbPolAYn2qL0TJcH5nbVqVAUxiztbjU8nXsbrGG/RhkQl/ChgN6EBm+jU1biyAyu5lzf
Lf10J2P9QF+S7JafdudpdQSneeKcgTxBqUh4P9qt+agCnMJevXwutfc6IhuOZfU8Ix/2TCKbUQUU
vbP0kZosHSWgmnfkKCFaWL/tZb7Pm3mnDH3K6paaApZjqpYba1IEZMsbWzocNMw0efBta6uG9px7
k7sVrv1QdK9dXNzqifxu8TLX0xUE3G7U+J/FL+xPX4Zdc+dTnK2Na8s9hO38HemGUzchPjJIbBJL
yZS1I6xYbmtUzvWYHqLKTLlL6G8CFx9lDjrG97lCcsEd3HG3OBdC3tehYYbEg8p4bJkK2qSmVo10
nK5K6WBZ9dIoRFzjmeEJ+6AGoFG1JUqDjtrKSqLRQHP8bF/8UVY3vqvESYnEsY+MadPpyC9GNwfM
YytGcGTWWe0jdOhEaiZaq95z28wembblL2O2cpgQYJWbm+Da/tFqN385tmvqKDZOyz/2bbivRvtO
JrZt3uQfO3dMS8Z+j/5Yu4ldRHwrGm7OO3YY7VUZZk/gVa1V+R3/sX+jd0v0SeNZ5a8zpF01XCJi
I/2VRlz5tOw/RdwCW2/Vq3B7VLckczhDT8v4gloXzr+D4iyqYmcth/M7gJKEHpR5NWdHThTh5GUT
pHR5Ns2xOTAk6UnpDv2udHX0m4mrgu5G2lOojFiqSnoOFGWHdBA0wwx6ngNzxGw7BQLXFsEVqOF4
xyfbPuaTV9w1zD03A4pjMzGrL/h51XMwpTGGxQyfEQMxbASx8SIMX3zaHH0y88eSJhOP9uSpGyma
xe1EOiNv+dj5qf706PdkTS+KLd95n1ajzp0KnL1veQ+iWnN1YxpsbZmRt4zCldKoUwpkBKS+Gqwi
EMgwOFP05J2TW/ewb1qSALr5HTT5deRo+Mgal8iQFsp+7jyKSlWw7Ks6BSyOAYAc9tIea+kga4bl
mmb0OzNI8ueYXhv9OJEfU5+wsQd7rG0Nxs22X7pE1SA1bDFInAk1GGdLzhyxQMnzJmO1wJU58+7T
xVgg13UL1ASTq3Br9MEl8/x3EDT4R/qOb5ARcoH1ofMlDzboqsBDApy8pB6W59Kp7pXbNCf+QLZA
2WwjB1b9BaWxJDzt31PsTJ+8it7aZJRvcc9ZB8E8oIacgWlfAKuo9H1DJQKVX9/e5E2Jras68lgP
7glz8jqg9FtzwQY1r0ItYcAlkWGk0Z5ij3Qbuuhon1RJum0jO31vl8482r5+Fh12kS6B14Dier5a
o3PkqgsWBB3oxpJmFzLjkfcS2SCpBu302yIIutvZSIyvBDfmrgNCHWKshNNUY90uBOKFbZ651iFX
DFKjgC/5AGPGpp3TN7qG7KgrV+KHkT24am1/1pLgrXC5LVNbPS3SfSyoZHBxc9GZl7Z8djidYIY1
uMJrUb0UfpAc+WjxTF6GRyMZePqla8M8oe1raj+0DXbtjHTnS8ORKwzAhgDdJr6W0+0j2KHcvesu
PmXeD4co1A1kw/rIwJMiyWrajBjj3rnRlJ+9bKgPasaGBB1t2nTu0t5GzCQPeVwYN7wPacaNhXC3
rR3DUZhpFAaEuFXgCU48S/GVKvtBB92+ZEUYqmxkeW+OpX/s4Vgc7Ul8ulw5R9Mhxw+w5VIERfYG
xYm76JDeRlUzno3MYPgpqTHnDQEwszQ+8OrApDOtj0Imd+Q4dwS67xLGcVuiP+PB9cQFmh9j/ljU
h8bGKTLazi0UwGoLw4oXFXHJRlec6+esTkJ2AdA1kAaG01x8yLF0z5Ct3A292gIsPyMcGtkULe1j
CpNzm3l80rMhio9uoG4Xs/rVYj7ZS75pGfSDYQUBfZvm5Q8/E8kJRNy49oNuPOEK/hNFsQJKyIbZ
UH5ZB/TbufG+3JnOAZeMS5Wmt3OdHVvQjjtbxQGr/cDJGZCQswE5tV9YhDCehGTrV1dUat2ebsSw
r0q6tkXNlXZeAlIJJHe64NUB6g6vrYvSC9ZwuMgDkqY2oSU3sYAh4y6++MppX6JgeJsn1rS+iWCc
o859wNlslQ0hoxQGoTV0KnS+iN/B7fN+DitD1eyj4ofZ0XPoAzTynu0Pu24m2sSlYF3FRBbMlna/
RHl2EOCEjx4D1WvZL8FOeXwpz4V3IYwkDkU1nLS3Cj7TAkftOCfHYQTYD2LzRdgtzUj5bNeCOhQJ
c7gty8M8dOjCKufAB5YDkLLAF3hjey49eUTy5b43uZHdw9fRGLGKAwHvz7qGUVE2+bdXuRtRz/Nh
Ela5NwABXcVEZn4I6mjnNsmBWZp526JBIjmtCEZ5tXy31gAGa3G59SCo7RpHbmfVyIO3GMErDI4o
BDE67ZxKmKTLowszhbvJWKytrQdvWw445gKf/nMJvTCxDDDaVrEby545RxS99qUa0R1GZkwn0L1T
jJZ2bZ+OBws46QsRt+zc4kmiqR/H3T7nE7dv3WI8oOnUW9cHAlEZMy9D1Dm7OnH0A/AwYsjB8Ksb
pLWt1gpYj4R40zacjzLKp89Z1WsOEzZsay8LbYKrGymyUHYOTnJdmZeyS19qvz0PxnBPafemqUcq
UI5v3BIK+NUSobk0Qr7YCbb4sjvzGuCzaTRZ+Vw+qUL/diziblxRuaz0GHobl50aaPk4lOnYb/Jp
+TSYApIqjmGBsvfeRK47bWrCN1coQYoScFSeR8+tTv7Qy1v6YNu8TR/nKVE7cLQwhOSQHiOv5XDJ
5ohEaxgzO2MHNaGWUMFZ2qyRgxhmr9T8Fkan593TajWH0Bx5mDlZE/OudV6MWDv3HIPFq6D1y0Uz
z86ckcfQ4VRz6TKjAyoBTmnnDtzaWfG0F3tCjpzxv+YIktxQjkdqMPfFS5b2wNRjDrA+T8rGHx+t
CXQ4Q80ObysdCUC8HUK31Na7nkDfkVHRmZsJZYZpYIjJC7rzHJNArQ2CsEfcxJ7C927thqvS6EQk
AU1zi2iMkB2KLkSinJaCzswvRa/lye34YjQ5lISBm9EOq4ujJZjGMZR5AiQb/xq6ASgsNHqKfahb
WaVW3z6ErAtx5ReyjFiUwQtuhmJtza9hCVMx7rOM+jZnlhxyImOAVpjFHR+b+BGzEowQUx5n/srz
aOQHM1fxvSdqylvN2jfivbKVA3CN0DSmq1Wb7XlilMpZzH3ol74IoZ08VI3JUYaDJ5UZFKToZWud
fWlrvrPkxOYC3xlYIU7wXKVpP36z/ySbWxDPNmemc2NF+rJjP3FwneCn1Paw7ftib8Z898o5l1s7
C0hPxoE+yc7PdpkHS1DWFRuUXC3dVxG7tF0dAqU+1Tqy+UcuODXRaZaqPKh+FrYxkLvCBQRtIb/O
QfXoR3ylV2PxUFEYv6TcpzFeG/ap62IwElYcMtt/H6putaDGM2LrvKUj0HS3dTCrw9zTASgMIiKi
1fLKg4zPDr7bsM8ES0UJ9widJTdQclykAab+1ueWdCuz+Cj5qQkVZ/QCsEmGwvF/R3YjtwNsUxC0
QcJpGy2SUeiRhlzanpbITULH8K2fGbkKGv3QhPblEh0J3eZ3tUBh0xaOerZphm+AMLxwMnG24+A3
d8j9GGhpdpVgXYstUzv8gwF98Qhf8V3vjk3Ig59CEiK/GwN3xKnjKbShQ6aBmODZrMB2HdPBQABX
KQe5YlZaO0hA/c2wqJzmG+UfttJ1iiYGhjfLsmhM6zDwQFFRSnLHX/g7LZ4Odjrd5IrrMX0up38i
NtNzgIysLtjYRDusc2nOwtipWQf3YDTjal9mmq0WI7ThScsyfcoQ3hWcG6taYJTxSgYiRuE9Z1HC
7StzemVs4T3F5haVIvMu7EZxyo2S3dn6bV6/L22XrrKU4JMoT/sGVAckCX8Y2rbCMFy5YZXJcYqJ
Q8CV1nReObVP72omebPpLYJ5W4jcreJIYUbDVWO5JtPu9tIPGdB1xbdiXjHeYX4pvlvuFTS4xrZK
9qMP1f6iOgpLKF0cjt/pzDCLIVHEPtGBKvYgyY8gZCptl1YjLPF9W7kBQymVpgSYSTl9MM0ZmPtQ
H8hAMxrjpUSrRnuR5RbVn2ruXqfF47MCfT6JL+CNYUvB2ErqnZ2MFt4SOX0GJfoGLt5VM6w5K7Dr
qY08dE+7Zogv3jTnHw7HyvpYtq3/oyo8msHmEtdv/TAgmVAMj7+bvDd/gvC0IKRrT5CD5qsH6UUl
gYzNHRd96ADfNEiwpFZ52f6qrNR5YHFWfBZGwrtSyqK2gB4AWjg5RMFnQFut7YSc95qfse55cJVx
h/AS0D65x270IQlEAPwZJps1aUuTJ/tvSKKyOHutHsx9vGj/CPnuJJR127jlk1/P4pAnsjxNsVof
rUhY7oOMg2u4MED8wkYL5i2yesgXvCwuTauYYTAIJ2apl0Lmk0tHcV5QmeFSXUPShn9KWONJylZi
ehmTkRo7y4qIA2MSkeixdOSPW4iaA9ujpuf9wu+0xaIlNFZcUbHOVXSm+1NQFYO1WwriQ01CMmRt
SY4+s1o5s6NlIgFswSPlzQ6MbEUo8sl+MR2Lqb3VUZig4ZiO1QlIMEc3SUUAKgvQXvTZ5ZTjh1By
28nA+iSigKs2Irfug/YqyTTE2ah+xEXWL5idS5YZFrUtNH+tHzAimZXazvAGH6u04KoUpx79ebvw
KIctQKOzRyJlOT+s6XW3Q7AIBI82Y17Hzlq6CX0zUdwqoR9vnDKZi12S5N5jYAs+XuRr1S202Q7f
AYiTj5yK0lsiWYqbg+twAI5BY7OpcidOahQ1afIJHIosSoU+CzO28p3pgCwhSsWlPlxkkhTbsXOD
16ZtrY8q5Q6zQRbSIo9o8/p3QySdYq03Lh+uQ8iRz38J68V3eO7wP5bgJerueXVq6G0by7WdMlgF
4k8dre9YBnIo0co0fQPpYOk9lpg232e8I57BCAwXmRgdaa/RRaEtkrbuQk+2HvdvDGHBDTvvlEUM
ccLlmjVdaROFSQlWuKqznipuTLdoQOxok5U0k7eYjQNjl8Gg/La007LshHdO8VBntErcsf+zuzRS
ovpRogSdsxkuTAM+MGyYm6+sn4CqEIFw60fXZ+O4IwBN/ZlhrT0cpjzr6abEY5JxHdScgytDYXSy
zFqVWz/i/b6Zon78mcK8sXdNF8BOWyZCz5vIXlgnG3TImQzjwJ7CQFkkLDhRAptiXAUcpSgYlm3y
MYOOnzmV/czQxJCcSj3nrubXAj9W5JWmX28ZNHqngeUTbZwWjFurxHfFLeKcqagIkalSFOMHdLyt
bgrrnHO7kkhRRzZN/Gkq4wsFjOVmdJTnYOiY29d0GOCp6SUocDi0En23sqT9kXYRjIZJ/al+yKZ/
FCLLfqhWTm8tIwtM9ymFzV3sadLmuOqIpiPsQWuwAKj5qnNTQRyIdLbzzBqr9gL1xOUpBMmO32PB
hDQXrgdKycq8jyTmSLanL2TyIegC/j9+z74yAeHyzgDXZNHCbdzbZQnWTYA0PrsVlsSI/ioakXzn
9jzJiQ+1Xrm6srLPvGQLTJMEljvdpZT3IpDu5S5R4G03dN3o06i0yMmrl/wNRNlZ1amGSWadDtYD
5RlZniM60sXeSHSd7YK2FsNGSuLJp6VlKgdZM+X0ywDMpNGdB52xKQnHJewQEgHzzo9cxOng5etQ
ln35aUHIWIWkQBM2SRBz2wTzx9/ngvTutkupVktEkjOOgInmqbDxNQ/CqAjyHzhZI5a8GYI8IkIz
3EHiOO5ZEIYmdGdDy9sGGuPVkX/dnO+8RmbuMYea84C8zID7H3Bv2rEnleWR2pL5lHU+ahs/s5gJ
Zm1VOADXY3tuFCpv1l559CrmipyblmJK9pyRmoXFvTl8mH5ZJ3vPIj/Cb85yfo4UmJA4WI7Bi7/a
0yEhKKfZ//sEpPVPOC2/CktKnwqFabPTC/4RyRyBVUc1K/DdXNlA70sjoBjrFMLjQOpAVAmYVnCO
0HnNqy279bphSlSp/CqSl3//s/wzOcyPwk9B2lvA3yYf6v49iulCrC/YKIMUIyMRbE1H5yszvZX2
1qzaNWDYLfTjgXuinDKoDvIlZ8dw5P78GP9Rr+ea/uxqVf/W/8z//60k8L8Ntkwc/19ekf8Ptvy0
/Op+pF//2v/58//4P5hl57/Idtvg7KFdw9Nficl/9QQs/7987Fgkr/jvKPzY/7cmIAAwB6D3JO0C
zwwcyUv6/wpAtmMJEVj8HYEkCfEf1QQ8agV/S3zbPDclaWey+Qz7CIH9I3KNBC+lME7xDVHYcEbd
aKDprd2zIWGfgSrs3+yOLMucERpEkr365A0ABbq7g7ARQSxOxQ8KQcsWgo1/KpI5eSPatezdfhE3
S5aBgAAbzWiG3f8BuS9sRlcGrM1oLt+MtUp/j7EwHwyumqdg0catS/flEUFme8vNhm8gxhD3piU0
/OO+eWV9CpyP77zdiKkppJ1n7HINcqMLbOMl060IG23GJ66lwA45OitifVP7QNRfPImuWQ6OkWc/
aumjz0nS8eQ4S3WcyPQ9UM8EMKA99zjpxL5ZEmvZ1Wop966X5De1Gq+2a97HtDvjST4WFlK4xbae
IsZAWxKmzmbWE73HzIm+Ap98oUlGny/giILDTLmpsclQYE9hPr1baxcgbM9dKduDm+t9Bpd443jJ
2XaKOy9+Gef6cTUCHpOYvEkP0H4PxQVJthkDOai6Yb6pKj/mp+/1L39sxCFFiH20FtvZFGUDGWce
Z1bXifkkeoBJxiye66UaP/II7moZC+MwctgiaXKb2QJ3FYfPh6iE2rpwvX4ZK+q2kt7BESTz8AzS
hHO61zACsjnuQX0Y+S7PVf+qHRy1NA2LCYZvG9wFffKzb8sdO7IavDFnDfjUTAR9VoAV652fiKKS
A49I/eA4DQ+lIjYOcCeANjbizjV4itPPQrmk31eXABRHbrnkErYmF2rCH+Ek2nB0k/627afXmHEr
plRogXn/A1zho5uvq+o8v7KXac4+sKutLpdk74is3tXuctHDdGnxmxqlu+Wi/yOB140iNcbzUg4v
g43TBzBPn9ywAzO43rUErgBSdH1oVx7fm7lPZVf2r0DE84uFq+BCNJHlBzqaDQMQQr8zBEFzaIBb
Zx3S6Ips27dN7HzTB+ygHebvxEbPkRD81IozZouR7dCBUfM1NzA7oRZf98kOOWd+7YKx36aQ20JP
+QcfUyz3GMP/aY2G2JM4Y/mkEEaGg2X19/MIsMSLD7gpg7WtcUhNQGkuKpxtRnrZ6ticiWGPq4eW
LkGJaqEZ3dYT2dS0pZ0d/Oo662QggdvKTF8sFw3mRDV+E2vJXnaYml3nxnvOefEOPc6FMHdOPtzl
A8fxfYfXhjFxap3JsTKcM6AJd+wF6Zg6p7RxnFtVN7dq8MXDxNhjk8v2pzK6FzmM9Z3luw/gSdJt
oZscQSrgDc6jy05KRABNl98QjcgeO9Ia7KMc2Mckk2x6eRQPvcJbb3JkRAWDVz4I3RcVeu/SsWM5
cJ7mu841KPVG8R0al2nDYvWDaZx5GAprfO09R+whnvVPBHeIdxr8rhIjrJrqLOHn4lH5nZXpqRNJ
evXiSbzm1WIj3LjTKmhDf2ZmR6qAyc04/qzQzLDkZ6jgTmUb9txwL5wC2ODPxJuE8R60XPurLl/w
q9DwW7hZ6LQ+VDO0CDIsCoFaKm+IwTccdgiWMM75WSTZg1u5/X2qBIc0ccVndEpn/VpLrs4piNhQ
6uYpStJvsLZfsm9vXaaCtxKc2sYr1mRJHR2TIs3ObsMeP/5v8s4jSXIkzdIXKqRAFVCQrXHi5pxv
IM4CnEPBbtNn6YvNh5zq7szq6hyp2Y3MplKkJCI8wgxQ/cl739NOcyRxqH+ujTy/SM/CxgDSgqi9
2t0FY5Z+Wb3fXMVhTqk8ZvOvJinTTWFlxPhmUDbS2G33OiUyhbGNuQR7JXAVhG2cAItArEkAgydR
xvtUk7xlS0zazYRvOhoShRiOktL2sc4j2B0OcdbiAYCJu3XyEuMmpgzH6YsdMi1Qhrb0zhPzg7Pf
G9H9hBHlPS5tBUkrWhi8Tt7ctChv7DC9C2RdFVsw7Qhg7PmSEQ4T+NCmQRY40bdjpM5B9H7yGqp4
unabtvnx01z9jHxtp3T270SPncvzhvFTJYb3MVVpzQ4NlgUCVXeTIbpBvHH0uIq2PfaPY+OF2UPu
xt/AXWnhoWZtjE4Uz+Wy52ORlT23Uz7j3pqPEUPfFYKe4s5gpBKvp8WTsUpm59UY0foXPmmp1fg+
ucVTkNvlZkhmgxSBiDiDOv0aItLY2hhUak30MRq1jHzQyQUGVUVxW621Idvn2ItY5xcCGsYqZs22
G9MM2pkk3vAedgeg83Yg8439oGEfPWM03qy+KpBlcJpt0qpwH23T8FAGFZV+cw1DHnwCGm87/B5H
30/hk5SlsWltnDcrGbOyoFnqmysrwSKyFkEjn6qCS6qP8d1s41z3n9r0kNMHRR8Q0VVXz9BK1aMt
4E+vSZZCU9lmRHIeujIwPmgE9H0vZUO2vFfcE4bSPlCKkBMKEQYDj8bNTowbwxyrXqEKtlfIuccb
yKloOOpWn0hPrfYqmNOn0hbPZY3pnSuvPCMhtE7x3IwffB6MCWanLn+muYLbN0X6V8gvQt8Giv8J
5RTQE+wSnJDAXlk8NhbroX0pmBuObdHfSw2R1VMNEHZcImHgPzB0XSFjuK6b4N5IXW7iMkCMg+pa
+9mTM2XBr7gZ0DVYxqFtp32mGOAXG6bw+87uN2k8f5qIoAKXAPsotpf1YTDd0BUGV16qO1bmw9EW
/YfXG0hd4Lpw4gEn+lzKxbNVav8WJSSmM3IW2rUXuTRmuvyoe0SLGJCr5fG9qFrD0ecdHZDRSSbO
e5QB6skWpOBSRlhkgHIcw6cId2DXV5605q0w3fYOXRVqJl4ngtK7sX4g6lZuWZMi4g6L9iNuNIN9
BA3rIJM1etYUTkKSMEFTbMNh5827sKuaXYfT5Mdx288pc+enrNYDH07e7CtT29/oWKIttVfLDQrC
XTcUaW0tzqqcsweVpu4uxty9aUZnP5D4sHcj8ekm5rNvdXrTtKpgSI9HOoTOyjoqGN+yIGYjUO8l
76UyiqvQK+H0kTAQ+zipZmmbzzHfMeRRIonPXELFT5+gasrngaWPrMK9GcSDhTMmCb/rNv1wDa+5
kczCE9ZxV5aVonoHgLuybRndCsuUb3XT9+fC6Etk+KBEBkBSB4fkyk3rjGJdDaO9r7MuYQ/rB1uG
MGTqpZb1NIRsgElvq71fGM4x7UkYg3tZUc6WZbhRNoJxIghTp78B4mOmumSjg6wVLYK0nUOOswnf
epTdhmUTQQ+RcCVaIMx+m4Q30KI1YL4Z5bQrNXZbYuwQxHnqyDCbZc7kvigr8q/RnzBaVKTTr5gv
lE+uR6IsSJeWmb2K4MFzjMcWuu2SvRSeIhUhDErehyk9WEa3dUUAFPkqZn9mAc9Cuhh2c73XCaS4
FRav4JgwB/2V2m17qFi+uLHVncDGWmTw8mc3kzMe0iV3o2kqFB2aLA7gO0hFfg/oQPblZ2v1e3BH
XuPQ95Y0D+022bSmNwLKlqngKtS/B3/8HgIi40CcGnvsmNrNthWwdXRT3lKb8BAGCSF78OU5RxRa
vTcjxP1KdfswJnlkIMCM52NaAkl48MONaUJRoooisIRPmRiNlk1x/nugicaWj1thyTlpRibzUP0H
0jjZQhuPzFum+Wi4S0AKfh3Gjr5CAtwurrNsyVIhkVS/DEu+Sv171IrtNKgX3CWFpQhT9B/y93AW
cGMWGgFcLHxwpLeIJcclikh0CdhnQyMKiXnp/DAFRWRhtVpSYMIlD4blCima05ISQ3Eg133lWcyd
Y6QObZlOj9mAxh9tfH7D+R/uSKENt23XEMeb5fFNYNSEl4eq+ZDJyAvNIqT8Bbxk/khLFWIActjq
lfVj35YNonifbPK5oNCwO6o5mQgJlrK2ro3ogI7NucoVd5KVNvm1zZz7lBRV9ihpAziYaOq4QOx1
bvEXGLLQfufT0ceakTLoanDaJdTzXVW56ipo9VtFTNAmw7GBj03HrE9EPx/B9XPkkeJR3Ew6locx
YkdvVaG/7pqEUsUy+pPgckbY78z7DOD2ZonjOg8GlDpjAM6gWw/KMDffNmcffyySqD4kivVUxPzJ
WFeuzlkMgahJKm/eYNbzuUEwZlduPh34v7hQzYamZU86rHhxBpzJUGGTe7P2P3Oe35VEm+Wjklh1
XR4SUlPD3JH0yXlY0xZFI2o2QvWmm2gRHKD3MVYkFBtnNCxV+8AW435oAMm1CahBB4GZbb9r/9sa
STtJ2n2vB/8Y5zE1LiFDsTncl3R8q94a/JMfscYYkR0deT7IVu6GDt6Y/RYgZ0LQW74YKNtWaZ10
H05q/wwJBqIidiAusTPIZxQQ1mWs4fzAUESN70a/LDJXMPZVTAvRFB4QvagtKUovI5GmV6Otn/3W
kFuEh6TF58FljtJ+jVMqv24su+AEyrzDPCEU2NAXq4vbcVZNgSKmyTCfwDXRctFUEEgii405ujhq
qC7JxqhWBlVvOycWZD14QPg/z7XERdUsRpBCPTRzbuyMoJz3tVBvPY65Vw7C9DDE6XthkieDIxkh
5TqJhfFsFtO8rWSp9nz1ALjwdB66IH0cejpEjraY8gIv3zqloV9JKqT7MggYbbNpZM85CDPbl1UY
JNsaJ946NMtgg7Qy2fMb6+3sjw8oXr4mL4S/DlQlAnCtN0lfLZB9Rb9Tu89WXJAw4KogOdp+oj/Z
SyASQM7LuK62thaKcYRESFzkaFy7bJruSY6lK4LheKlpjDzdXRhWZyhgYwxPdezsamJ1dk5nb5Ui
nWlAFko+ON2R1U6XYHJZnCgKzLq79mv/C0asQ/ED9CfP2i2L8DPqYiCfTu1jYqqftDIeGqNsID8x
xo1E+9Z1Ds5EJ1zG9Xwdtb+AVXqYh7UdYmJOuJCG8DoQwj71appvxJi9zzb8WxcD6qHraUBpXpC8
5HDZ6vhaGk14HOmX3Yo/Q0JPU1ToUNsbFizKlNskzPexA/9aAQOTLCIoQPjpfSs+4o7BuTnJ90TV
KGkIR8Fu0GyqXhNdzlxpy7dnURFnNpDKvNt6HgJbgpzuhC4ealEf64qHzFCTv7ESxSFsi2onQvuK
+3YVGMFDKj8NOfR721TTrgXg9DmGTIkYc52y3n132/7cUa7XQmT7AUMHFC7YX8yebnSmq1Pulowp
sCCw47HPATuWoxsUB+kEIeHzwa5vutu68LdT16zyZb2oU3TkwQD9UQgOHBbax4h537oGKbrncVN3
jWPH+ywIJnBtmDGcpH1BWqpvSD5n2xN7rz7qAphfyR7Zx7wmO/6SUo8D8mSAT4KBZFvXPg15srOa
5KrMm+8KEcnWLBWdKv+uPZaB+QS5/ZUtUHOXt+5jF7AsxexKHTv43R52bn+dMS9Yz8o4aLtuj7To
DeSpElokvOM1WUDOrkzQqZoJUB2dyzu/iV3OUkN80r59Oq6HOnXIJXYtWK0SxSdbooCVCeoWymgQ
5SgjwjAiHr0nuSquFQTUEeKNwfUMBcg8CrjViCDN+CxzMrGg4FkIhlCD5gz/4jjE4+iYlyoj3BTb
5xPZgddmCxTaQ9LEm8eIx+8bWnrMX5u5z6OvmCAeDRCtw1ttIfNNo+IBq89HZzmEEWHXB4dJ/GwY
zlhLMIyjVmWK0XTNEft5Q8AMQR2tMO6lUwOL82k3SVNal1Z4CDMmemYq8ZJXVK/TWJOFhOU+VOYb
lhvnxgbxaVJY+/2EXlgAHEMVhHnnRTciOQAaiXeOauIr4eU8Nno7cKJcy8BRcNuFKA7WyFMO1t7f
T52HrMAwt45GSdAjeGW3xyqv9k/jZHGMlDSYerFKUQL+Wnz3P94UfSEYZFOXTiRoh6AiOKLgm5ne
hNHVOtQeLyehajFiPIJsIr+7Vz1M9lmzPg5Ud5+zpffj7HVZDB9nmefrPEJc34gr06junMLZI7N1
fnkBdXIc7NNqfmsGyom4X4DIOerAmYHFip6n2RuO/YqLM3z3fWAALglQhPrBso++SAFFXGPxubmU
ZK8i54PvGRY4mVrPou/vyjE5yw5XJK7dFQt+vcarvg8JLKuiMdvgXSgekapE+9Eez23Yelwc07Cb
J+ujTp1THnS4bt9dhCZY1OKfLId6SA7d2kL4anjkM4gGJd1KqaI7K01gWONZ6Rlozd3Y83X50KGC
liyiOc/3QTfP28jFhtJBz6TlLLaSIBQnf4zRfZM+JTmG6PuyDDnAauxIrVtJf7KeoFj9Uo4QV9EE
gLSO8AkakBCvtC6NK699N+v+1UDx4YcJ6omm/nZrkhaqlvBUTS+4xeuYb6Kh8qOVPRSf3LMJFT0W
bIvNG4y8t3GG6gdRAVpA/dPYciuc8ZohNLCB7Eu346tMlLPqHJ/LN0cEhJcoucRwMa9EjRdsDjnc
sefxtNgvhk4+StlbB7+/aGD7hyUTJi1Zt061OV4NE1tknRBCzfybsgV/kNtfYTg+D5rLZCQ/Ykqb
mgA85zrPnUukp60fpTOfXsU1jV9hJ5Vjvi2+WSxDaquroD1YeGdH46ctty3Pfz3e2hKar2j2Mv01
zc/afCO7ZBNzN84pIRe5lf5MqkCgkVFAdkVy68zEGWsWvyunw7dXZtFLm2QGCdAs7b2ZEDchHk3D
niFyGNl3pMnTzUm/Q5XYzHeMM4HPGh3QVNQ/jPCN4kQ5GlwNvFmxUTy4SQBA1xn2PeFXl8xFCFa1
yEfgbeBBPkdhyNmvsSp5o4GzAT+xtPODnpPf0Q8o47AWXfj4R1xgcP/0gv8vo+Kx8UdOqsrB/my8
EuK1I8Z6SesgCYV0hLVD2DWGa9EQabMM0zx5CsV8THkT95QkX2yhl3QXclGW5Of+uwjKa3gsAQGv
7bfPHkZiMGLDb56JvN5nhKd4FdbjHJsBSchbIwMckQiUB2Y0n5xZgWSK4UHMrrnXYyBw0Sm9LUVl
E4YBGRdzUc8TmA+oPNoG5rA5Q4ItvcMYkBJDO5VRaFftnewTg3iBUdUrG/4G8GQMp75n/7QqWyMg
WYtx/ALWhP+rsse3lJedBiRZzwMhiQpdMg9hueqIMsQBJBJyzLhxVUgD674hAALXze/Ujj6hiZgu
M5uiXYUWB4QIpigXUikTFcbikvqX513fatfaga19QFsxw7EJ8/e2i89JYDD7Gu51p1BHYGJlhtc+
FVRN8UTd3DSQtHLluqexZ21Byi/j/tj9Gtn9rh1KiclsjX3i1urcONxUDMGaM8vrbTjoCRwHA4Ta
5UXwa/tcM5i1uPXiEgWnOzsmNyNqtXWjikGtnFlOGhy7W4pl/FeBloCimZr9zNxk4FCBtk3uYNhe
GJD+KiuyMwycnelKUPlt51a0N4inyLAkXBixBtekRcd1mLyu2VCsPbrasA4daNCDYYgYrgXSix0O
j4GAhoFNdVP6l7buWV3rhPytBJ0gJ2tCiiYCCffJHbmnB408pKScOvZugtJhrp0oAo2pi0sgSg4m
7qBwa9adB5qc1lnU6bThx/m3CbP3T5zwJdWdh67PLPNq59YDM/65ND8ge14ZuUPIKaAWVO7Ri1Sd
3CyZ8/t+rDVy+jo5ytEPCLLiR0wCCSH38g9fbo3RYPG7uV4fInvE+02SvfkdUdtABkYY81PW2Et8
zUQMvSiwZz7IL9Xa5lWUueYHLFeC1wp4T6U7EnzA7HmdlVa569IqO0UOw/06XhPHxqzrTULTvTAS
UntEPcUDTtP2Br/mUz53AYFnfnEX0d189mZbIyuiT9goHx/KpK3ouUtKBXk76efrAvjRJcNRscM2
V68ToeLLNOjqVbuzj2Y3D3ZMp1qq2gzUaxvISzESDZHPxUdYN7ekJbRAnJkltao2jlGbuNc8EHpH
Kn1MbAaioAfKvuqs41y9yXJaPLsqHJ5xACcnILmCOVNg30yVxqqY4po9+eVsn1Uq5ocxoR5xMjFS
d0Bd5KqV4Y2bUQ9nZejsIVAvcPPGexnssfnGUK83eeCVwAKcaTs05rzr5wSfraW5FkkKycNc3Nup
Vx6lrNrXQgLoBh1Vnst4Dr4byegE9V4RCoc5YmPzVOfF9+AyyLZj19pUc/vUGcLkuDHC+Vv/Hi8Z
C8TBxmidS0Ls29T4cKFW0Bk53UHmpr5rgeZvvHlkJ4f2ZhFPJWun9ZtzG7QjVxjFRdoOy8tTTylp
ayjWiCIqqfFqGdzGQT8cTCnsswg1noJRYcZu3Oyr4gM4EQ2UHxgxdKDJ5pk9Dqzqe5xK5vZvNi9y
k3tMb+cEpWve+8U5mKG8If0Jt1YYekirieCKGru5/df1GP/PKS0WCur/DGV86P/935KvPwktlt/w
d9Sq+RuqCOxHlgdeEPTif+ZZq9/QxdiwFemeTCWZkf6X0sL9zTOVBZQR2rpCQIOO5z+UFuo3j5ID
BpySKNJNR/4rSgsYh38WWphknjvIdOBFcobyxy2Koj8A/iwiX2sRS+yc9hy9pjZcJlMyhMPmlESc
/7XZYj+bm3UvMbr1aItgOhnuLWk8wTECgLKtIkR+tgjba79l6RdZ43vV6vLYkRF9k4+lf06NLLzy
6fAvodeVGRPFpLwU1IrYLRz7wmaPQYFLJxb61D9F35JNE8/stNOwhadfLZVpL4azQrq9hzSWnpKm
63aiLWdiiROxGXvltccSiNg57C11Fsn4wFAjXsKpyUjEl8JOv2eKHrZh88qBOxKsSp0uq+ouo5om
/q9oNm7W9x47+CjcuxAstllrWRv4IJi7cSYJXH6x2iMZ1vEqj7PxLqngrLkOducQHirL1Nres9Kv
ToyShj2+f2uH/a7/GrJR75g5/TRtLGlzY3Nd+rQcMvUTkrfyaTWwe97i8uhBq4eMCAmWwNuC1Os4
9NLNAezB7+GkQjuK8SJ6ZWhkfEpjBvRQcdn2OcINJeLpNLa53a1cwTZtboT8BKbGwKMjiHNVMk95
C9nonpp4qh5abZF3jUT90Ldp9msMZUhx3u/oUjsKJj0d+nJp/Zk2kUuMWYqRbHHw8goZRtPObEaI
0Amt2T2joa0xRaGsPpRR27JgjDN1Lpf6QFfNfMxS37iGCkaVwkJ175cmVWKJz5J7KkcfOBsx859s
iVFBWbfRSv0qw9o5942GsMMY7W7ubXUnF9W7U+XesdSWv/dqo9n7oATP/SLk1Bb9k5P22S7rx+KA
DY8ZDV/qk8zwawSt4AaTQkJfZz/JACXZKISHm9oyxKOAfSY3zCxWMqfgcNQcwHpy91MTYY1kGXQ9
5NWeCZ77OaAiX7EOWcBCGRv/0X3xZV7vhs4p1ymRcIwbapft72BfCrgGa9PEEcneMycfBBIf+133
iO8ObDaA/UPFIHDlDP4+73vz2QK/+WjDO9kNkOyMNWp/nMFO5uFYcnoiyBP7tcx0dGg6gzxhxfr2
HPgF7CmzxaeUlx54ZFzM4jVCTrGfkr7/YqLNGCC0JESMgWF+W43i6LW4RVdmEUf7MCOeJcxUtx0K
N6Z3s0jKjRkGrv0J744lU7LTwf0hteK77JnjIzTqYN+jFM7Gd9oRc9120fhZyEgtxMl3vCfNOhOZ
BUmJqzjsyf9WQiBwUuLGt0lpbbMJnY+zND5VhPYg5yPC6CYucN7Uuijy6uCMPkoBHjTEqi3OAhI/
pkw/15AwqS1Z3G4DpV8Np5ufZN9UZJTaYM3KfGdCIz2gOGY/YpDX6Yj0tfRaliO2G7zwquorNoLZ
XR6Nz27guweGi9bWkcvTOOeNdTPaaM7Ruy6qqXhnxGl6S3J6gCC+A7maDthpiPpjAOKXCbiOAkjT
syPH8WB5g77pmC/+4OcWZ+hLrBKE0xLoJLt4bdVASugkzO4qx6RgbIfQkBepaf+wHQxtvRkdv7iO
mH+fI8BVAYuhZk9aNzFrev40hma6RFU5f9fk6MQrO3emPdLiaD3azrgwixiSz5n/IwLo+D5/3t5I
p+5ECTCQ5ofEIhPTrsrSp5T8RohlQ9IAezB0Ppw8Hff+DSsoa4YxpNOXmlf9uoSdi+jVKOY7YoYu
XtjYG8sL5ZGrDAm3HOFmoJIoeUJdu3gcS8eujqYZFvsoSInuSOS45b6hC8qNk3RDyvcp7gDqcNxl
cCRmsLYS8kZsPGM+c84zRDl8RM4iKPOuwgGZsNvQRXeSRzcFLQ+8IdgEJY3Fpjd8NttLUEpIJ7EK
K9tmT9nZGz/tv6yaoBYfiOTR0hPEKDgqCxBs2W0whMhcNiaKmQdxAOAWYizK2z7O92wY451vF19O
2rxlbX50/f7VzXD9mBFk2dgnwiFMNMQkB121RNmErHqsDtTeH31gTRdjKsMrFpr8ZZc5h4mKZKut
zqrWpDOKQzVzUiZzez352noF1RZuw8zOT/hwGYeOwA6RsEzvcZ1724QtJOYUTUeje9DIhAUhDqpf
mc1dp4N/gyQLTkrffHdNzTpbMpjhYNxyWgw4BtzxemY6sg75Wo+Zas+dK1Fn2IR8YGTY0WZ+FoMR
vHRthUIoLViRFvPMtY04HVNPQr4t6SjMHjWGY1qoFQII/z4MKK4zj0RY3afeXZYR2tbq9Epjg6jX
iguYkGJjyA9Aj8yHii3nRz6XSYK+OyQkPY6DY48zZQ9OfOS009kL0ZnjqfHEvPecqV6bpG+tA88t
X3VVFvYmEVquKrd0jgL74meAk2fHwBWbw9xZ7llNrfouo0zewDE075oqcpOVwV/1BuUNMBenPeFE
mU6DGwbPZT8qCG1lnd2OQYBObchOBOrNa6cc70JE2Yg8pLsfxrncIV9QtMKVewS9usjfVPSG8175
q7qyjLfUCKtjgbu9AKWk0Mxxu3Aukx6VKEWp75sbuqfxrOTo3CD0moZ1mInqLmTo9VHI7LYXjtnv
KKtmsYrytrjwFQf1qoOZcDuAfnm2iCdtS96oEQjGOkb1umCxw1Wiw2xXNlW4Fbm2niR49wP4bBUB
QvJYraW2WW/qhiJiBSo6IwS8cl6rmCYorKzmHJh1cHEkIqwIRe19E7bjUbRpzVoIB8iUe8QYEvzA
7e2Pxhd/RxYWwlxkd3nvuddhzYAljJbMlXDqVpAJ2Iw0kl4hD9CkOtY+yhCBrQaZpaRL+Xm01nXA
1k5He6OtChyD+WVASY/EjsnOqbfdEkhOZMKwmmYHDJKdbt0uYjeCDS7YDkyd3juybBnSIw5iqSMw
HggHSpBsxgNiQnLmAvzWc+jNp7ERzWPSe5orRJDsC9JzXLMbq2/72qjIbXcdtRl52dUhShwLPWQW
iHdPeoxnQk+wL8JNvC/jkElN4BkPaTRycNEoGljpnOp5bpL6DcKBZ15lOAJ+MqvW4gGM16hWpA/P
u5J4aiwmsfvexD2aWTHGhPMVOB/WLeNRoAKJ92SX7S/G0L/KzrEeBj/wwAKQYRRx7bPc6Kr8w7eq
DrNrloBIUJ1/jaMDNJaVe89gUo1k0RAbzADFXnhRRkUSlQ+23TZ7gOtqV/fpfI88conZguvXLTGL
umMORMKrt0iwwLbmMseMPHa7ji8cYavzYlNL7kZlBrs8dOE4jmPyg1vF3ZBmaR31xE3qkiV4MPE/
b/km6gPsk/mpGImY7/P3mhED+TqEqsAk+QmnPLkqfCqxfCacOFN7kb+5sAPQE8RXtpofwoaVTNUZ
/QdbDoKdu+a2zdLwSJ0Ck7Am2Kq6bproB6XF1psKKDj+T5HN9/Fof1mp3BslhmGUN/JKUSwN3nDM
Mvc2yCpEzZM4jvhDcCUyeW1ryDB25BwbJAKbEW73loOQAFNFTT+YG3JC93LK5s8RGyfH5gCs1vUh
2u2CyGkxitfCPwRxOVTHRJe5cVe6nXLvjDT+cqlg76RhdY+usC1NXpKDjBg1B3YYhiQuWuQ1QsgM
W5OVPyA0TlYMWNjWM286pThFtwOQ4BtfTZO5cvymp8yNA+fszY6BbLQBGaNCY7gbTE2GG3wANh5o
z+5DzS8JCLNvBIywoULChbr9wJCUboGZXQfGDWaEEWbGLTYjzNOkd8zXdtbHPyZTSFquEpe0asrr
CCDD2nJjxegai4YL2G1VjGI2OYwtB0bOdQ0viN1A6/J5klC5jdBPR6teN8ij7IxTGD7cIR1YcGYE
+jIX4QvGMtxY3L1WfU46iQrPC4mUwYk4DfGrA4MB1WAxGscCHRq1NkuZQBOopXOmj82UiFvwQ/Eq
kd59NncEGupXtNVrLhP9kMezuQVUlh8cK2h2HiTmMFTuqQCod4oskpaHJuvvolpeQVC5dYA2wIkI
6xegy9Y94716pVEobFBZRRennqOtjUcWSXGW75sEoZySRrAvTZ/FASX4jRt78hJhv9/VuWPD2SXz
cWJ8eoeFjtEKAhsyvvOBymK89Cq+c1UvruxuMI5DNWcsuYFYmWaxGLSQE6W7Lu7zeyAP3zopxWHQ
JmF5YtFjTBaUNLBNSMMUr92wCtoWGVs0xk+E+vDKYj2/F9OQvmhksHLbBQSQbIfBbB8bz0fp6+Q+
qPKYDxHys83/gIW8g8xcLDGARbWdGn/ewFidMdkIZx1GOXYxu3gNLdu/FobN09bj6b9SbG4hWlXG
a1Pic89z1jYY5cyTJ8ol4YNoUplZh9Sritu6b3AJoFu7BSDnbznh8nuQMN0OXem8rnETrfPCGT8b
dFOsEw0eu8ms6u+qyssXhbJgWHUj59AqZMRgl3EZrQcVWM/jknTG1jZ96OvJ3AyuUrtubrIjaUfp
BejiIw8DxQ94MfM0g6Imnq5Cl1aOuHA7HcRbF/c993PC9xshw4Sm0NvLvyUClTGONznbyYcmrKgJ
ZUz0YM6DcW4H4JMrCoyLtlwTHcc0PXqzwj2vR+MzmKdpyWmPf4kOXBHxfsmRzc34+LdS5QRqgbAi
qBYANG/XEs8VWJBdhoXWZ34ILxnOf0OVPyOttcmls/z+gBQHjHfoj9dV4lzDfAiw6fsskKcYuqGb
XItRTP8XU7f/H9NUnL+0SG3+/d+KPzukll//97md+k0o5S8JRCQJmMBZ/sMg5f1mcp9aPl4IX2BP
WtIY/h6kotzfXCZ5ZKxIqKI2//nPuZ2yf+OPkwQrkXri2/hW/5W53WKe+69ADAxbVHS+w0+StotH
SvxDIARICGNM4nkgEaiBV1j78YaNJba/uC4Pf5hl3v7vP/SP2Rt/9vH9/qM8oWx+Ci4sy1r8YH8c
ENKWBAA62yWfzWBE01hEwRFYfTWypr6KzLDi5M1hl1SNt6/Ypx//+sdb/+Sf6rkWjEC8aLjS/jEM
CmcyNiOs9uvYTkMUrjLytnL0Yo+VLuAK+PcJ1y+GY33hCml+mM/XLjCrUDwscp+vMHGDW2n7uNrR
aZo5uZoKWCDWIrfekXO0gH3ZWBd7VyTDr3qoXRKdnKiO0EPysTYGkJQ1ICtATITkFb9GJlL4FyQR
1thcO/EQIr8J1xQvwWfoTv1L3yu88y1NMw0bmtQBUvzTX38oTPr++wNADIpyLFst34qzfGp/GNsS
yhs0zpR0UEWWJlubtvwoeoXAHnFgTrhj4tgvjLXER9ZCqdm4noiHVVVWaGad2aq/55xxEGLaQLHd
z0Jn08Zh9dWKsXIRgVR5sFZF4mGU4ppN9hktxxe3IVSyEGPYY8D1Hm1I9Mw+lY5qzL+9t5TlAKpf
R+0B5IqdYLpXdY4op/GikR7cMZIMqV3TofiaSG9N3TbfGvwrhmsx6eiaSORanlq7itRNFOgk3Zm5
Sy6GWZNMzT9oxLuQ+2yfGZXIrtnSCjsTi08C3zdRHo8uc+qi+zAzk81q4UBZP7Zaus5l9koCftrW
8t4DUXspgDvkCduob8S8AzPnukjm/Jgx56y7B+bxYXhrFcko1wGBtR9ug9/xIEtJ5zq4cHbxJLot
Hqe2mGtcfgGilqpVcEvMObZRqDXoeDYJpm97NdszUoaaAeZiii9g2K+nfqRR6+Yhta56gxkUux6Q
GuvAdrJ7pBkxdc5oAHWRmmd6Y3tZ4x5iMfryi3+wo85TgDuTZD981XcpHfNwCULDD3Zz7FXxLka+
xxCUpyJHw0PHeQwsK8uYkKXY7buKcLWbRCSM0cqcydQGJnlmbeB2ICp3Fr2ulbkDvGvVgkxXAc3p
p54xGu1s2m6ilJFMzKvEqFk3zoOPyQjntjUxTMzZ0Ppp0lRbAuOHnZEGDNBIxTX7/0Mazj87kDAu
4tJjcyFM9Q/WUKSnExI1zAhh6fp7JxLwoZy2vkmFZDemB0hacw/noTcRLXokk/z665ePtcw/nr2+
7dqsSrCmOu5yMfzx1euEEcaZh3+tSsJi2zWlfZatjk9oKChehJ9c/fXPE//kBPSZHLnSc1gSEd31
5x/o1JEo8TJBECoGhAa2Q74Io+1zTKH2oevxf7F3JruRM9t2fhfPeRFBBjvA8CB79V2pqwkh1a9i
Twb75kE899DPcV/MH+sYdiklSzhzTy7w38IRM5lkROy91/pWfUDVR6irPdJYrwCQZ7QqXsshLans
Jrm4IIJsh1LOOiMaHN3iN59v2QHeb0ZKmB4JjAKsGbF9RyMkBpn+WOEoQA4QEEruT2hZrYRDqqAf
Txc+htMejtGh6HPXX5UgrdYWccfwZ41233SG+GbHeu8dXnYs9mtCMZitsXdb4mhzpPtL8rCFvpNh
SIXgPFkcqu6U5OtvvvjHRdjmjIDDHXab8mz7aBEG8WgPSNTEopPur23I0hgng954I07DfTPGciLO
Ay2TWGGtqyE7TDG7tXIieuy4XUi2hqE/PFX2TAgsFriKiYKhsn1uNBBNqTrt5puP/PHZRblqMYY0
LW4M55D3j5KHUd/tg+UT97N+lRaim2DExRu7RXQHolPtv7lFy2//f58NesQKB7lDUpNNU55X5uhl
NVxIA3S6xZp0NfVQBQrCX4yvFNBKOFsbpxoKjLcyC68SP00fhoEuy2rA5br7+oO8fyY4unB4gVcj
Pc4ywvlzmvv7pY04zkstExIl6FLeIA3Ai4za8MfXV5GfXUb6vm0LjzwsnsT399dyJBtjGiESLUf/
liIwk+ucCvI27rLpV6d0sGubJeKuUcbZhDHGgolcJMxPKXrSHSKONN/y39GtG+vs9utP937hXO4B
TnpOjiR8Mj3+1yj4rzOD9hKzUQEfrh5yMl5sz9iOmYz2Rdrfk7WebD3VSyC3aXQmpr65+/evLj0e
Aptxt+Oqo3MkUCXEDh3IGndu6X63i9moTGNjXk0RPf0Zw/FF2qPIZaYpum3tMkv6+hO8f13/9f1N
0xQ8+qzbzNDf/zieKyLOeDwDfZEUxErBmKQOhSR0XWoHsTvyjoM5Nf3268t+SG9jjxIIAJjls0gq
3rD317UqcoNrPWh0xVaJBM4U4p7EF05GvRWmFxzV3K3RQJm3id9lAIbOadzFAGAyqFoZ2c7IB6Jx
8/WnUuLj7eDoaC90BQcEhPCOPhZTPROOCXFkjR6uiQXzboj4AGVZiKxbcSBbBuIaE83c9mzplzb+
LfypG7yoe/grRDY4xD+clbVr10u0kydI2KpZ8aw5QK4ss9b5leOah4QWKaPcaOSi7iZKZfTkRDaN
kYzhHiZ7ne25F/M1IN5HSIPhucsqEmxTw4ugnxGjdB1lLK0rDkLdbzvyoydljDUNtxZw3lbYmi55
3oi6IH5GT7+MKKiibYv48GToCPrZzDnu+k2QmgFiOsfmKafV/ayqQVwRXE7nNY8c8laQZYbiLCVI
L4d9KQmqEm0QXzEuSYBCa8ngq9R+c8IpCq+miahjWHmptu+G0h/wWA4Vve0a7zsciGnqiR1yMQ1z
lMuteg+Hq21Op4nGK1HyEvReFHu/GWEbE7JSp3qAq+MPGBkEv3PYEHtFP7iq30hbcvO1Zef2jL3b
AOifNJyvQqZym6zv2h+jbZVPWAybN+w69PFHOy/sDdin5A1QqB+csCYrb4XvorcJIx+HVzZynC30
ToofQoX5uHPAGdVgGS28sQnENyxYHsMF8hdAKBbAr946bxxfPVhgl5RLvfXDj9A8xq47cSjEAH7R
QcClUCpN6BIxLcaB44lpIcEG8QzurM1TusNMPiHuAE6UKx3yWK/ok/HJWCwq7zLTVvwUWbO8dAdq
TYZBOM2JlYpobCIjgaA5mpG/nx0XfWaptb8hkQv8UiBtPFIoUGf6h0tgwcDx/h8IifODwuoAipK2
0slYNZLh0DC1cp1q6K/rCh4nP2LWJA8w27qXpCf9Y20lQjybHFf+4XRJOkGH7ei3g4v2KQLlWWxS
McrxZCIvDzIRgYE/aiOtnstuEDelKX1gIYPADT1ZyWleJiG85IIbvzZ9oqgoKefxsu1nekSGtiZ3
kce4vzBAwpLyaYDyotEgPQWb46BPB62Der20unqLATPsz0LVUzUYABfMfTMaDCqiZAB621ZDybCV
ZuxVD9SdAb0dlxQl6TieJB4xIiuG7RbfpfNEfGox3UwZvKYdT2kAJG49BxEli3TK6sXJUyanBJHj
kKdaNOfVqEshMeyN1W+VjdGLV1q6Ztg3E341xSnEXjRspV7RY6MYNrOuTrcpnArvdMIjwvgyTY2T
no4r9qUom8CLswm8BuiaCZZDkwkLgynVeAkuOQR3HU3syh2+Oip1PSZi0waSZDc6jwvRC8V60uwR
7NLh51SmBfgEByx0F2Br3MfE5aBZNBqM5hnDAx7xtjSfKObIhyE4xrpMeQdhUIvWyXG/9KLd1G3C
2DSYoXJsVOHxYHc5Gic3TP1Lgtkbj3C+UOBY4DXHCOTH7XlllCgaQ6forVXF2I8/mIfmUxjjwkfk
7muIxXbiPAxNZvYbp+1oI2REMT4pi7iZFd7dzjhJbd/9qcsWZHQ/Nfk/Gdb5GwPXeIlPaHKdvQEw
ix9+CoqzeqZhu6U0d29Lp47J7WL0Fa+y1vKfGUF4v1vfD55yu5hp/2Xdcl/H5QUkEurHNOEfJrlC
e8gCR8O3AZGFxHQ1rgcF2w7Zi1srxTsVoPG/DmkR57sqiWy0iZY0LwhX097Wmbk1WxsszHrQmKV2
se7VrY/4w4b362GbKTn8k3SXdsMd/XtfMMGTzbRVU9KJFZSqmgcEewsICWnrXe+1ACoTVEBnlqjm
a1K5szvA/DC1MeKQmsZIyKbEz6KwPPhJG7frTpgWYgKbgYfVFj1ovdEBuFgm1rijQxDCl1me/ILj
1D82CM5sPaajOI15IvxNntVSXciJ/IKV3+Y+GBFO6MaOli+7cJPROw8Bud4Yg1m8idlKHvkL6ndj
wKjbJGNVPHt5PfirbMbSs4mDWEBmsWJm55MHGEEAOYA88EfjOmR1fCtjNGxnjm+bm84yreLKMzV6
cmAMtJFE7Tu3Y1BND0kxYtej5BsfmfCO+nRqeFgOqukAk+FtsXsSkSgKEexMWXZgNONQqxMuA0lv
GObfrKHy0odiSneh8TDTdH0UxhtMifi4Oi2ck24YGR7KugpImBA4zrodco0UM6Qd6tS8wg7WDecR
w65rmHyNs4FG5/RrfAhw+mp870QOFzr/iTiA8JIVkccoyesy9VkRZK1QrFdhbl1IzGNg3BPm3+Ab
Fdwjy5x7QnIjmxkssrUg2JWi69u1IreLdUNGzSlvDimxTFL6G2y8yIHT2HnACmPczqWc2xOsv+mF
OTbsiZEZCfpvVtd1cALSLXlXxvnQBTo+qAC1zLqpbxmesV1UfbgovZuL3C+atzzL9KOshuu6d/g3
yzvV4WKn+foU9fFIbdOYhNpN9We6H0rfrjRwHQUwK1PZZNuQsTMHSkCrrXaNM3oEeG5adGLIesUl
0m3zm6rmfTm3nGhti5Ms8k1Fz1lZ1vuTJaNu4OFUi+s6Yh4+R4HeGxNCHafrxA6hSvJNZf3JkdFy
Hdcj8NeyYC4cVfp6nL0BNmzLGbUKnzw9ARmV3biDQaHv/cXiTFJpdvP1Pf4QGr58S48WJ05L4dtK
Lnfhr7qFPlvdJ73TrBs/1ucZ+oTHpBH96eRjGBxrdvUhaJKNEXUBbeiCNpThOWv8/PXl15/kk6+v
POmbFr0Yx1diqf7++iAGE7Ishom5bpAv0l1ona0/DP0BeeK0hgShMXOk4uTri1qfPGP0GEzGBjaq
X/e435Wq3s1cRLFw/BpMMzwNai372vfB1eiCUb6BwQtXYl0Ge4ZuyFcCP5peotYMLFJI2rjAswNQ
ajuSKburkPDbEDK67sI3C1CfpluzqStG6e0OD6PxLKyGbcXEGU/yS0pgJhQaYBrTNi1964Io2FJu
itZtC+JJ69JZ201f9jQ3PWACU64ycLakqUJN1DVy9WoiGTikKdvsfaNs6HAK5BzEcY5E7rVuYH3T
jfpYgdtgPwRoO9QYvJJHFTg9GDeXdTqQ4ZKbv1FfUmID8yQi4+ufZfk7fzc2eCiR9jIJoqQWgpry
6Fngym0CImwdt5IwdDYDtmHpkFpQljdEmZQaqPxExiicuu++4yevPW/hMnrikUAdfvQaUt8LzusG
OM1FU0r8R3vSibF7UJmaz/oIy8O//V0RkACW/DOCsY5HMBYg+dlACL2WheVvwAHY25Tj2MqovfYu
1663Jaxt2gUlLq2vr/zJr/nXlVns3t/lmdiRzEvxkHIuAQ8MhG8buGP2zSp+1GH9s456TLgohggM
5g07uqG4l7Fwgk0BvhblmGXj4MKqrRT9nSx+dJlbL23K1w7a607lDWyq2A3vfUISL8gF9U+bvExP
kloVLzZC9G/6JguJ8ehJc6RgyYW9iAKYBtn7e4CZhelGjabENlP4K0WL3x/6HE5QwM91+iu2MS2B
qU/mK0SXhIPAKqAKDTod9RgQ44EhkcOhfNFY4d6FZNz9rHWmCdCpDEAINvAgpH8C/jdsBcC033Qa
Pul/0ABcPjpDJmEp66gHWI1S59mIptGvMBKy1Cd7PeWsX52W7T/Cre4ISUXDGMm0PqGnLX5pW40/
sOQxrOpJLBy/+73FsjG+f3vpgrKAs7HgzWQffX9PASnaskhTuIg+B//THh8lh6wBHK/jEYa79nVM
rm9mGvGDKzxo7uDeKm8t0Uc+kG3fARf0ZH8DXRXi7hAKxjWcFYH00hKOvSt49dGbbTpRvvGztsdh
FXk1ONrE7KflkhO9FcOI/kE2jv4U3SYRcGZncuQKLZ29VrUPNmYu/GpAruPicBf8XqteGmia+n4K
7rpc9iXD3yn8EXCiemlEQOZoG3bWb4ZE4jmbMR0jw6u6nCo0AAIrBlWOm2Zwh3QpdKGABANP3GGG
lByfOWHu3GfxSPRQFFj1c8QA+86SyNURcvQAj4o5LvZoOXFBWW0LYFYx2zNAPiVqRq3U2fPKcdKQ
QNcp/R03SUXmZ0y5uRqoW21g0YqYtCYQzrlg1v7TA/76AucoybZ1WQNlRJaLzKkIF55DPhg9Yj8S
vTHOIxru0TEN5c4mS1shcSJoJQu76rFDBxViF3A16MiWkdCa3I7sZ0iyMcdVu8y2hokqZ++5Tfrb
oR9ACFDXqx3BLgOn3fkPNpxr63VMjCkQc2dqr/yZxuuKtnR2TpVEJHwlkFlvxhT174qlWF/QDLHl
OiiN1FgNflT632wsHxd3LO+QT116557jLJDXvw8Zc+hj/xkjpoxmJPdAxQYYlgmodtDdxBn5wzev
5yfXU4v7iJ6wMoU6npaIvsZRV+ctLgF/vuT5q8gKKcbgquVkF+MqmGLjm6/4cVVncOazfRI2xv81
lxXvr3OU25X8/3W7rEvWklnsMcbnsOJW31znk5VTee7ypstFI/FnZf3rOrIrmwZWfbsmnyS+5kAH
PiKkGA6hTj51OS0gmyLlhE2h31o5mT9fb17v53bLqkJ7gU1zMXExujte90g5i2ZssVDTxtbbdbhW
rmWnRzKQRPn09aU++RHx9vpMHqhG8IUd7RECqXDG8Ztv6s7TXdSFwN7L0C23RI8T/BOlzcO/f0GP
aSRfjvEOypb3PyHHLIR1pSTbLbWTncdE4RDQWflRQbM4r5wh+eZ65rIiH63YqHFM5jjMVThcHZ23
ymJyGkfwzNQ5BSdhPoTbwsTIi01leu5eNtKf99B9ph+aZNwGj4GvHmDqwqu33Qorg5MmkUZN6XSX
cMQcY0MiiiKp1B67WyRqdrIRJNficylJD90MRBJ9Nwj45HHEZ8ejzzHQRRZ2dM/yLmrkZNF0C+mT
n9bdmF5B/KdHUtnk7LnEM52OA3aUpgDrkZnjbH/zPnysXzixKlQjWAelywn2/Y8W0mvsCqD8a7cJ
onXt5dZ+FJP+DW+IYJ42HInmQ8bw9ZPyycvOMdmkhkODYpvHB3Ltu1PX1D7ONZOHEs43bUhQzBf/
/lVQKTHd5F1fDnJHXw11rjQzroKVfb6pqYRhbbr67OurLH/l6CF0lALiqNgabQ7f769SU+B3ogn6
9VhjJF5YzpsgsWgFoTikW1I73/xgn6wgLrWfDQ4bLRlPzfvr5bYW9lB7dGXMwj4DAxU/Elic76Qq
afl8/d3kJ2ciF6g3RD2KbXReRxsPa4ZLMw1cAm2rnwwT6jPdVIxBOACcxLqt1pbE98kEYAE/VtM2
iSPzsi/yaZcKaEJ0gbNafPehPnntF1U/9lSOwIomy/s70M81fNoUgHVLaukVUbn6AD+5fGilxvLm
iMHZejqACquTOHnmAS9WNoaY7w6My2WOfngKBGZ4FJVobNyjqhLGP+nJfc55sasUZjRmrPdNmpt3
FQw/8nvcro2Y+Chyl8iKGd+8uvenazKM5S8aQCa6udTzwm+Ko09eZ5QODLQZK5rco6N70/SNl7tW
gy7ECF4KRVTUElVxKvpx3uKvL/YDQohv7sTHsncRoDAtpHFLOaiWh+ivLdWD2JqNYdStVTEnJ2EQ
ZhupiC1iKIDynY1ui6McYEHfN7++fj4/+ba+ZHezLPpPfIKjdy8c2XASkDycelNxHTFzvTJMcEEh
xc0BTEf7yoGxfPn6oubHqyI+dCXf1Fs28eN1pYzzcGmOsq44ZY052O7M9pJDW6w3DYeHYNWkLYyr
qPKZ2QV0NbptIppZnldm0T66o5lweiVZplhPIjLrHb1lTyHq6jIi5NJiSOhja3mJFm26IbpXvUWt
zdpsyYBSKbRHm3QZlQPKoFfj7KMhNkc2djBqpHA13xwiPq42yB44seBJtXjXj4siMkk8XXo0jY2u
t/e1SrMtp0aQOdggTr6+rx8u9adnioARaztS2EVC+/djlAZJjrvcAztotj/myhj3QU0sm44i+999
YDmicBRbeiIMzbzjl4TklSmXA8Uno5x4M8gqOCF9rlgLQwKla2SAB1g3t5ZZNLuvv+NHMQgPq4f1
n46CZSs+w/svyc5g2UEQkkHgZOIOcCd+2olBSO05JeTB2bnOCmSBxsw0lwkaLPKkKW9kVEFABy93
kiZVA598WT6+/mQftmSHT8bQhHd4USQT1vDu7gs/t0q+Omg2PJUXkdc5Z3aYWqdfX8X805h9t2pS
vqCTXoTKKNiFOtq+yHzGG12aGBHAQHq7WPow7ltXZyZWr8F7aonkehJQe5Bq2WONSBF2H9NyqwwH
OmrOiDOeSTWpLRGb8qpuo/qnP6bea5mUo9xGxVB4FyYtZ3D2qRB3hlH1V7nXtNXOjuGvwjCZqhmm
YgIVMaP4KdeyMpzoBO+HiTeghONBLCgTQPSYswXevslxVMq+8y78hPAamiWMN7DiRpT5sGoEqSlD
TVs1nRtK+Djtnhsp0YKaeY3GSbl5V6+YKM9vHQBpkKEYsQXQ906VANnAUq2Gumt6GrRCNCcAyHrY
4oTWTidY9gJmtaz1xkYTNtkcOibj7i02rTrYkHLZhr+tarDv/Wrs/7EJWywOUZ4n/or1SyM+rGuQ
uaw/2trRcmVSWiNUhj3V9+1rkAXmT0aIjb/qjTDn3NyNDGTsPq+u23xJt+aHClBAu0b4ZrvhtLSD
KqzwtlOpXzEeL3wqbdU9p2WgfqM5MM/m0URCatSp9rdO6RfFOp+y4oLJn0xO5wRO3QqEmEDXg+/s
jokvQYKCEpZG1ZTVGIlQvcBNhEhtoR1tKP3c2OFQPg6Wy9WVru8KO6zFXpeokTeE/6BtJQhqfoCC
L+7LVnkJ1IZFbzLzMHjgwpaeBtLTKth0zaCvQjUOvzxsMGJb+PX0E9NsbK6qSuf3Rlc59jbC0k1m
iJNC8E6pV/Hg+aYIkMYNBU0dZL/RwZ1lmu47gi4PAllSfaDtTdQR9HApNiqBIMRMd/TRtVTYKlf4
jMaSg3Vr/laAIckfrwtaxGzIlbEakbTAPxQS1nNhp8TDDWZ5gVQvB4zA6Ya4njwdwoVmszTx8tLQ
J1WrF8Mn9CMIwwRrKbLVCqgTMgjdxXIJG14z5rfOIzPwd6JzGrXtproCq2g4kF2SWNVPNavcdelE
XrnOoqq7QIZUPAKWNX90CDSAmGXkgWw6grcg6BIqdevnZvQj8UffWQ90Rl4Fc+TXZu4Hk+6Q7zzl
HNac1VTJGTU9ilM6wfFAjlzlVba98Zg1E7XQwPyuJc0Y5KeGeW/ZzNrreq5+Ud10JzkuaSiu+dQv
pPHO/8VZmpCqpq/aXaFA+K5aW3Fj+qZFO14PrlftCH1i6KAmg2DlguM5QnUPjTRxf7ySmGkr/x+7
dKqnbKYJtWojSyFmMqU+k1Prv01DH7IWOFHPC92QnbIpO6/qVn1cROgKlKONjUWvvdi0nk26Hxlb
dnyWcfq8pLYJWkJCS9NcUxWE5jd71Gc7hYttE0+HR0/yQzXdMB3pGWETCxIpl6QBs3DvC4fQaCDp
U33GdBNjruuM4y0vWXBbMUM/Kao0vhlANHdni8zLWZWdrB9pxIGq+noh/2SzploVLuMnmtDsae+3
C85bWYErApdsnlivLfqDdamK5rkso2+OWx83pqVrAlKV4CEMJ/5RCRK3YGTjgXpH4WzegC3AUmLo
+buN+cMhluYaJh2f/hoaWCR5779QGzCpYG6PTKIbEA7UvDc/M7kYsgPDO+Wlaq7NzOvPtNIg8mFc
PyO54eUpMwI7xTJ3mU18sBPiMRMp2h4txbMuDYPI4y6sv7n7f45d73dRV3DgRczsUd4yCnj/aZHP
lJkRkPsRMeffmAFKfk6dHm7brHauOpCk+7IjaoQebngRxWN51g+q+3crX24Z/XLGjxxloMgf/TK2
Li02TYYQTNWAd0xkvHjV+AyCWV32He7brx+5D4X2cjkKXybqkh/q+DuPxK9oz2WK10e9dRmKPH8d
1Zye4FDA8+THwXePxIc6kwtSZsNV4ryGG2j597/qGmz26KVHmnPOOHgHdLr6RykVTeHAIWJy9NtD
4Ac4j4PZu21oEm81uvvv+jOffWtKXI5Lpulzk48OjKUXkvU0LlaroO6fodS6L3aSvCEGt5/MOZCP
X9/kj+8135ljGc0FZSKrOvrOnsxSN+UkuKa50JxkhWsgocwJV5qiu2+u9MmlpDTZ3m1qN9d0l3//
6/YG/mREiknImm4GceIxoqVx1dXKeR4G3+3O3Khvnuk7ZOFeAVKOtwBn4/OZoFMg+yyKtzoKu8fY
SMw72DeowXChkL7Q21reO4YEoDDG9iWWqOBGMP6CfU8QbLat0qEEYDFr8ToXFhhWB5XpPqONeF9o
P3oJhBkizaNMPhtIQ7iY496LdqbqAWlObZJfe0Ey9SuHtA13o2U170fbz4DoZlZIyHqdFC+TK6N4
mxuWfrUbzrdMQAa1gA1RRrVGggUlhsFmrgdhRPbeBTH/m746/HWIw3CKW5D14UWPcqu66WHWksRF
SKzc0BjM9fXXv8Inj5fkyXKoZ01+huN6hGl569hWRSk0Zs/QTs3zMed7Gf2A+A5NT/HNyvXJ9Vgs
aNdS4aGb+CNs+OtH9yw/nlGjcXLxJaT2SQUGUjxXkzzJkgbOUYlv9o+Pg1wKDkwydK/46/hljpYp
XFy2IXmHGOTO8+XIAr7QL/C7h3HzUoKX2EXlH6IBNByaYTWDa7TnbgopwxfTAaWit+0TseBV86T+
ZlH75CWwaB45krKX++IddTCMavD8QlEOVeAhHkm7AGfa9i69K4dInq9/6w99C26EJ3ipmbqiDDo2
IrSAfSKD7OV15RMJAwu+OtfdLM5QGFf8ZwmRlZH9N1/Q/OwXp8S2kKmwr7re0YrSlYRzGDbfsI98
DFLV5DjBWZE6kdppZZIh0DVBGO/cITMfo8rATOkHmtDvFv3rJopj8uN4F9nfpoRO1qoO8/SX9gIr
Q7uSVI+I8to7m+bbvK4bVY27Oa+8K/6mcoESmN22t8nJhouUkMfbhMhaOqNvve9OayaL1dGG7Jqm
9DCBKcfip3y/mPW8smNAa2/tOV39ENOKgkyjADlpCUg9DMiNQSpmrMMerSLxzfSGU9j7OG2c5ryu
/Prw9W/9yamJz+MRvEixLcSxIa2WOvARzqPLA3wRc3xl6rRiIBZ+U9BjUT7+4ou/i4Mgsyzcz8ej
yRo3qq+bYViLcIoPHfTOdjuhj74hJ2qQK6dAtstML4leZlo/wOnYTMEmdHn4koz0rEndsyKA5Qvw
VJVOfis4VBCGoTh3U403YMc7Uo9uaBmNj3FmCPJe4wGgiWoiA7Qp4Cl0DYxOz9IwnSFwEn73DyWv
fEvN0aUKF3Zxi6E3OXcnP7pOMxTkK8dom2DnQbMCNTME1aOciQQDQ4Nycc1U3/mdBVU276aoCnk1
YE9/N+780zl/98Cg42TAyr5OK1/hHX//wISt6yVBrOEGRz78YpiE5ZMxB9bAhHru0Zq68pGunHnr
GbbfbpBEj/kppDv1EENFuEl7VYQ3REk1ahcwOwRBG4z5SzHhjd7o1KVD4fPpu63bVH5557og6Lbs
pXH9Lyfi/89S/S8sn/9vvud//vc6/8//WUwlXMP//B/h36BP/nf/wgWQjUpnGq+hYurLiG0Z9v4r
T1VZ/6Ew/dg+FS6CLf7p/+AClPwPzrfLZrx4uTF5s9L8b8ynRQrrct7GL6UUwk5GTf/tvxJXG77h
oMymsCyao/9+5+H/Y+z7+xGkcw3GkI2AcGDmqN7RmlU7TTsZbof7pS6Io1vYX8wp+62eI3fNMgcQ
vGICCPqvvbeAJ+7Bs/xEtUFWZHoREVW3Ht0HoD4n4aQfrck5baLwbElbSGt5aGvrUOrqMAyxAmgy
qt2oIJSFRf6AIj86SxONb4Z8tRwuslXXzgb+b/bTyv32UoTNziUOI3B0QJqlZZ6OqbwQY/iCKNjc
AqtZGZIWAEkfCcqm8RWEN6uHEYKPqkzCfKL8rvL6Q5x4/pY8gAdjisO10gBaKjsxr/FdMgye59u2
tfchOWoXMYL2WyfJuxtS7ZI1PRy2F6I8DmNNO4fI4i2ti/KqK++aoLwXCnm3MsSNmQJQKiqqa6A1
/WoMECc3cX6C+LLcJQECZOZ//n0jaD0F2t75eXqpIcAdpj7UO1BA2WtDW4HGeAKVuptpWOB0kUWQ
YpSJT3CDPlc0bNcSmed6zsfz3oSL2MlmB/rKx9E9tHvCapJVRzfwrGbmogPvHh/hdnBp6aVNcj9O
ZG7lVi9vMCSjTbXwvfac9xZhdRM8lz1nWVKm8lWP1IvSePE4TSft7D5qo3mzzK5fF4aP+gnT64bs
wg1qIUIY2r09WKB4wFbLaP4ZuOjPkFfT49GaXpbd3ZlxMYBdasKSaPH6nrKDMZyBs8VzWwGmkVG9
bMS975EDFl1OLdaIFMKy9m9rxzn1ZTAcaic8d1rgnKpR+MnYRZcQxzWgl0WcSgrObAztQ595/mXT
iGInZv0zl+3wqkqzgfiY3cOkuTVaP5rXdjJf5wlseiYM6SqH/b2SYzKuCEA6N5tx2lCicB9dmyz3
wD3Pcij4gdmX27AwrmWQvBV+tqeVl6517pxasAFXXtKSS1anl4FAMos+ZpOkROWIh7JOHmovJaoy
6fpXWtLtKohx84z14KxwmQVXZggpMRdkAqXG0BxctD0P/TRZp1Sh0xbVerKr0/RWD3QjKy9b2AN5
tIHLbCM+Su1150AcizOemDgY72lpWNs4qa1LbP0c5R0SSWaCtjceGaCHcIDPpBXoBfDB1YrCmfCe
LC0QLDmhWhFtk5zRQa5+paab0q01iSWLsdn1yboPoNlN/gW8CHCVdXY/W+CCWL6IP1X7yA3bm3ns
9FMxouvPQKbeuz1NzAjH+y7DVrmeMo8HxaaCAQq3gS1529dedYGsodjgcMlvbHN69VU6XGCcyE8h
CZCrtPDyIbRVGigjkV272pmJTmVnw0hVuNVFbFfTKicV6b6LFZSg0IxOmbcUjymjpesM+ILkenW7
r41YkjyajS+lW4gDjrKETmxiZxdj2c837K6QDSlDmFy6c3Iv6bdepbS1+k1OM4OW+NxBrAxgC9zC
H4aTyV0/kE1W3KKvpR3pEkVEaotf0byOCUuGMNLTtRaYSPf9TDKE38TOi4rMhNiexkgvKpXgY/Ln
atfpCg9M2he8TV04+xu7qHOT17O2XuLQCx9rRiIWcgJFL9ZrSTtcvOpTkkYHE94YsQTemJ80MFEx
uYCowszTRA85PKvNzKkQiaQwAKFPk7OyAu5/nMT2ReLhfRghIvxqljIAXjF5dnbcviZViTKwaINh
N3WFfyJJn1h1RpW+qs6VjGfqGQKRAV/fASVFqszMjKjGvYKzaUl0MTBPPZBgGp43BMJ063AOCD9V
s7uy8lntpC4lH3OY541l1fKMeQcBdnxfOB7ReGPNo3M7VgIg4SDlW2A1mE3niNlfh8f1QH2sXjIz
UCeu3SyiHd6TfCUduMxK+79IO8z2tSOry7ocun1MM5p6u6VvweT/xLaddFuDrb0wbcN7CoMICSC8
/H1Mm5QggcHGqmMQAQ3IKg9eqioEFYhgvf+ZDI53ZZphe6gwctyEmTnsIhJr9wHr3BpZg4ItArYx
cqLsnv6lQbqk7E4cexhPZ50Gu5TNdV+jWi3WEBfAoU15a79JO+/OCx2In3bg8z2riBQxiB3zD6Pw
m3Xao6Y0EUWuSRNeux55f33QW+etNzYXaPXJy2RTp4EODE2dTLnDJLGcaywxXbO3o3beE8wEqZOi
FwxsjAiiKgFydEZobstybs7LlFRl+DjEbOY9zyXx3/NN6ibGOUrKktMwT10ecUSXGZOJYiyL3dgl
4DS0IZmoSfkEejd/nYw4+RFayA+tzjQpIR3+Pt1AyrRx0IALbH0SyS5kCYjT8lAJbF6N1tm1gep4
VzI3uLSr4d524vaAuJExr8usa6JkuuFg5G7aZBj2I5F9mzJn0cuwmZ2n3YQvLSXHNhpm9yBAs2wg
1hsHL3LNXZiW1s9pLnn6Ql4wUHzezoJpWtFB+w2GIydGZ3YOZJT290AOxappmh25upT77XNgsHNr
CgS8YTvS50asUh5MGEHHz9+mSustdTUJxkO0t3z22cj0GFvy+6mWUZ8KyAEDTLr2c3hyirDGVU78
G7Mw09s5ob2PeucJCjlzeqcPLvioaMy6p2Yi3E2N3cbvyJj0tJm99c2c3hZmkDy0I4mfXRM3T4Hj
cnuMAlKZY+zbRFoX6TSIHZDd+NEbCV+bACeClvPtbekAalFxRCBQmYhTDg63C74dKN/aim1r7wAp
la7Rb8bEvcpVtMtRMMy8fAAQGYWVkQNu0bh18jpYjZW6jQz1PAmjfbLD5Dk3RnluM/44xJyudHew
cEl6NtlGqIxPMlLztMX8vpiGDJgkNuY50id9Ff42KtJ/InbhqgDrB8KQvOMoaDewTmm/JQfV9vmu
cQZ8ggRDrp3Kjrde/r/YO5PlyJEsy/5L7eGCUQEsetEGwMxIMxrnwbmBkHQ65kkxKIBP623/WB9k
RnRlZEt2Se1zlYuUIOmkAfr0vnvP7Z4IWbRHV3OZHOB/FuwgoW57FMN19ENBV1fdw1w9jhQ0I+H+
9KkwTy0KtSjM3s00NuJ73Fcd5BH/F5LTg5SAFMBFix2LVSOcqDvupLqkXnsZmbRGfAHwSaY7CrMD
mi5KuiqxppfzYehwFFnkDcVoumGGvHXKygqLE6UnZu8/U6VgkJlZfus9t9+JMmuCZ/YcmiX2OZu+
PlJ67k98FgdvElHN6HxN10hoZNXvjsZm8qjQcckd7lyz7S7cfPetM/+exfI86qS8bdNYGYhor0mS
g6M5/Vk49IdlU9sGZIBGoqtC4k82/YOTYQzonVF70wcjO8Ac53jpk8NK21WzOOHqL8BGuCgfNX11
HlDeMHSN1FPYMXnlEoLiYOn6YVDOshvt6T7OjOY2cbz6mlcvBKU2ozV3oQ4G1j51WrzAeQw0V4Xm
AhKQzhQCQhrU9iFulsfFHCY+8CMTW5qcoSxjSsrXA9GC38NcEA1E/bkiY48yCtA2cFVNrfZs0NBD
MPoVGJ4X4E0bb1ra1DcUt3iHtnrytdw7UioK73eq6npXeFrzqiQu+GSu1JUjvfKaH309Kne0rhop
5UFKajL57MbPOlUvwVT67u2YpkOQe0VzLc0lDX2TFkkvI6Pfwn8P2G3YINCpU0IWu3X1RqctdzDv
cCtMN6zspm85jt1DTNHMm81xtjcHfT2VMMmSHV66ilUr1Yy0+S5PsQd6JzK3IGILlC1wC7kGrXAx
DFoxW1uojhdbTd51vxR2YEsmUCyh0MaFm0/fuBnGQz5SCxwTjO3WrtDZSNYGlcKDF7nIWtfKA8Pb
WDHl5l2NKU7p5uvIJv5sliK/q7dEqlEPw6VtnTZCfkZbdJb83m2IiqMIaG+8Arz3sSic07wwxuO0
BSo68OtRJimbZSk+YmtDO1RafbShG4MYVjhoh18VK3Ci6SNMf+MFBuQBqS9yzcOy4knMxLW3/o4V
HkHP/G3qGVyNtjOwFVD3O+J4GeIjpRI3MVn4XTErSuTjgwdGjZX401BN34zY9DcYKUg1W/0Eo5Dt
qcG7TYu7xViPhmB+mprlUHXp9pguRR5KqKMHiWqPIERVBOcrfZ1y5MLDSu9WjMBKjXUKzKFjSpwG
K8LdXkZCJurotHMCSD8brlVF3cmUN15EnPlOZlnK9y+gWenUBWFQ0p6muMzjHc6w5JeeFW009gNF
gWKCaAkWt+XaUrmRo/feHQdYder0ESHTdfUwVuBmQRh49rGWi8EOCZZoyivxe1iBk+9IaE/hKnX5
sVpzwr/CNtUrKcf4I26NhIImq7GvV6fxBLcSDB5q3pDpIk0u4CDqnVI1P6chQZqvSZPeg3D3o3pl
yUIsfs0u9Uq/G+181rEszfHKLmZx5w069Rr5SMMOippPmILPwAudtPmHNQIB51esJcd8TkXYcT2O
iJ4UHW8YCzCEJaFxdIZV7ZvOq48xd7p91U44Q8uuPss8I47bxsoE1Z4P37WaRJBXXX7s5trdd6Xf
79tqzK5azxi+DSqwTgrE3B0JH1CYlB2dpxIDBW2dVXkQvCZAU+ewRpeWfkwl3qzJPMAvwDJHONEN
HUUapid9FqFuq7epEc0DBQxrNFbk7Lm89GxLlTFq3Iqn9QNENG4dWeCwSsG3ho7lLryIi+m158Ww
12TfMoNMVBnFC/UV1UQNRkZ2f6cNzIolDO1zw3jFrVxtc1pavo7Cn7YH0vipeeZc4ciDW6vFcBED
yXaCi1es8md8/uS67ZIyeK/Sf7kxqZ2dPoz+tcmJfKpWp6fMQCbaZdLjJoplbC+RzEV8Xc3ljVjc
9tvsym+8MACEJTV8Bf8nKVC3vsk6MV33ss6jmXzywg1QTmFGbfYePDalz3aZ/85yn3YxN1kPdew5
P8tma0LThvK+LkfzZAJcj8ZEH59z9l1iNzqi5jYHyjcCuudwiwVyevC7iey3v47iZ2WsHS88Vef3
ImaK2FFsgweYIZbAjoemVEBVL2JH0XU0OEdrstQ7tEHeZpi/IIDwixreU7P9LvTRvOuUxarP9rsb
3yfxPieMHPlqldS/tHbGByFVNzhRl9Bflg8zWX9OTnyXZDPvRq05DWUfLtX4B8ns3/rmf5jsov61
wLlr+hUQqnb8ll/fSYPjhb3bdw1bYbn69T/+9h//AUX1f4BDNZjKDVc4hiXQP/+uchrOD0Ru3H6s
nUhSWhsL7Q8oqu38YOHrmPoGKyUzvkmjf6ictvkDhKVJLhCDCaMNPtB/UjX/fyonK52/LiiwyVsO
5AA8jYSgTZbNfxXa57EGfjnZeWBPaLk7oOGAbLjDeTcG5Vc2h3RLe/A8JjQzOgmnryf5aEPoSmam
oXlQ+T7XfRJtcBjURzIo47lP6foM44Vi54CqWskTR2QOftXkQLGaPWoscZyXnXcFQwpeoznN0F4w
EsIixF3Zy4ujzzUd0/2iE0cuVcl/KuI5GqdNQhN0I70w5tUxZjs+5wFJAtfewUmzAL0PuhNlWDhf
fI3xXyZpcZb+6MNbKD3nUakUQH3sFEgSzYpEAAZ9JILvcHPhlWQaR4OOjTzEwgjFefGUvAFV6q2H
yuzlyaMPSaPkruSAcUdognbpP+qVb9xkS1yG6JR8WaumaBfaQn7JFouih5Fe1mq3WhOIUTGu3WEo
qEfmpy/e4iSRTEXYYHadABAbZAXwnZ0O9I6W3M5AQ9GsvHuQ6Hi/+7Su4hMlvXMTdsXWmuBXdGyE
FgwN3upT71vH1SbVeAZYk03UMOoxE6de+ghZMgXS0vrZu2JHNe04aP1bKy1oQugYZrmvTWUCVasX
7xpXRoZi0vNfmMbdL42y+4U1WdGdBsenkTWWdALTnu35OyD8oNGmMk6fXc1yJA7Aena3m0Nxqbxq
uPRmr2tIaBP5YzeN+ZSl3sAAm6Pwn5kF4ndTjvGyy+rMfOEtrGPgZQ7bMeChygowWQG/fLiVKy2/
8KYrO3ueyrzk+u157XNO+OKzTgVNo2PcuNx8qmp9rTxCjjTEtHQKu4v9t2+t690OTQ/nkqHrzt1K
f4kRNi1BNChDpYviZ0szPgluMCWBGwhdkRcL45Qvy4IMwpjjEJfIGbaYJ4bHabX50TqXvg2L3smr
UtLOdNUu3fhZ5pW6uGItPrNZHy4zJnjQt1NinFdWuMB6HBE/DjgYqO6t+x4pynYpbQK5YlXXpjYq
MxKDKFOesLy6GWqK1fvBpY2mWVv13iemRb/7DBCPOEG1GMHq9ekjCrQFxzNbvC9gptqrx57D2lm0
uN6bTWzcjbNOhsomS7uN8jx0lLJUy6FO3aKl4xH+aWj5EEEiHQc23RCJMF4ccmlo5LgJn4Bb2RO4
XmhcoVxqJC+7SlO5g7zT0Aql15zxScd+4c5X82wBLPHtX1QyNAXJXW29KyhPfM3m0vzy40oy6lid
EeVtxS9uKe77WilwPIZ6K3WzeLBUai2HCcEaFMKcturQUJ9C5MuIvYd4wjOxi12j52rgzAmmT2MR
1d5CjfGDvNa5UlHOWt8rsdgWMWO6lrBwMDqO7avGIPqV9m7h7oCkyYKfUwfdS9+mFlbONFHDM9GZ
OLBeukZWp+DK62r7l2oL+yc3qjbd+EIGd1pPobnYloSphSqG0JUOy7PMjSWNuDKla0ghwGLvvWVk
IdCD+voscdR/4hfHZJnqsz5Fsz0SHB7i2uujVnKNOaF3GS9y7FbcmejJ5HFdH8nSEjOLBxhjDrSO
WpzdZqS3WpmdRsv9WqgvzgmNRHrTtUsADqQ9af5K8zsPgZsFpsjLNNLwl1KQYrJxgP9BNdywjM2K
ujdnzTnH1OAEtHFSJAUhW3NpY9eH6lIlsv4CL52bu0Wp8R7TXJVtLm7xYJIO/O7nwsK/zd0+D4lH
cRqsAx6/3eivqxNmNDIW1xSGpwjubQz7IwVZj65BiQs+OOwGpLpbFJlxSoR2pA+ox/wwC0BxFe+o
F4iRpYuEbgouAziHHrWykD6LibaEvsxq+sIHq/IDAZGqve/A2eSh2/cZ1bNJYvymOM8EppVUTv64
0i5Aec2y4jYUXI/b+5QDi5um1g0G9zF38E4JFtU2VC0X2Gjk0H73FTEhuEGZO7L3dgeXXl/NvOiC
wpCm4W8KMSWlQBIX//w51nX5KnCsj8emiV06ckH5Ue/Qj18Q99TtpA2iOzm1i5hKb1Sqj/UUSS3F
/5D17OXDmOv2f0Fu/CfDJuc6qZgtlYas5bKc+SfnzH/WVVLQ0d9VWzUl5zbWJXdIIpMK2LDcKiyX
rczyb4PQv0fC/9gyN/96JDzI//2/1r+y8bf/4P8uuze8vQkECPo83Ay2yX8su/UfGHgtODXYd21W
iPw/f46B1g8HShIQC/LCuJ9MvtyfY6DxAyMiEyIe6G10xJD73xgD//5x+IdlN1+ezwjpK114mC5Y
uv91DOSw8V2K52W0ekNXHCDPod0rtxX4KXqblgqYcST7EWnFXthypkOu9D74iecrCmJ5R0zrtjPc
KrA48Ck8Hq+x3eTlqS8s/82Jt0bIAZYYl5rML5wDJmxFynqdptvZxITB+tJskYWT3nsfSkFFDHSD
hSiXTwdT7VGTiaN9QJtP3QZfcVWAMNgVuprPAzCZeOfRfRUkrjEVt2qK82M26f7ZRUQ5J5aiWNp2
8m5rVgZQpqX6x0p/fLKTMOh+ksQgUOEupaqpbUn1S0Z48ufQTe6zX1cq41RI84b9b0rcQSzJ9mZW
Nh0vqmR5s+MM6j9E0Rm/mM8MG+dkVr2aYPbcnb7wvYE5rogPszGRsvDSfhNZBlmwJoB5VmeFEFea
aXSHzChvTZvtXzBilro2U7sqDgjA2kWWDgxryvPyX2legL/ETEEWWmC/A8g7uCJKqSom8VPgl8Dx
M6gSnUybJm7tbNgQG2vahG2u3X6EC9OKo7jmYGIEsNqbps0SXFjaaL7bfW3kCJKlvOdOkkAl6wnd
s8Ttk1Av7JKOL3PwbmVh0d9bJt6mV1c9h9Fs49aMNM2Wr1bj+J/lPBUsVqwiYYtQKeNj0gwKDmGy
IIEXqRquN+COOEIhRNK22hzMm0H2j3hRZ3fejkjQeid603BYii2K+Gpu50T73KK295qqzeMEsM8M
ha5wl0M/855BDpGnMVIKF3bz6AwFFlhjycIa+qVG1bkPzd62Nbe77npSsLvS0Tf6IF2EyI6NTyB0
Av5iHoeu7HBi+M2MoGVBawSeyheTmfSSnZ9L8xHmk/tQz1uagG/8MMdzSlMULowlEMzqv5NkkzQ4
iqbnGSlzAi+QEzMyACVSgpPW+RjkpF4/ymTRsyAGWnTqvDGW0SK8pgpML0boJo5OhalTwfgM0lXz
brZuoiLA+eXhgmV/auwoLYSdQiHAuh5z4kvoU5l0nGPjYQsIlpprCHaJAsWRevn5vR5m/2ermRo4
58FDPvV6uxekqkiTQHxXy57OK/9TrgNfqRsRBVPaK29Wqzao1jFy/YjmWBaRyhueW4YSdCtfpNRf
+dq8/C5mI/uJQ6OjtmoaBmuX59JZrlLY/MwWOq+I3ap38reReCX1jo1mF6FBJTVFOnBAjR1oJhIq
YxY7r25FVUdg2TNNeCBGO36Zti1fesqef5eT0t4rwmqMdrKNv4e2FbQaVT3rsolKCnxg2HWDsW8q
eAcy70C5+JI1FEJ9+uoVPg1LDJ/CwM+b6liJh3QcAzCXybojU1YmYb9ipqaLE0Mg42HNlFRsH57t
jtlTnWQPHess3NXkTQtuNbvWVjynFIGvd95MZ1PQOWTMQt0b2C3yjI5QCpjP4pDEjKtfCcCD+WGg
SBE5usQuya6Pmoz9gkNbhYLKG+u40KKXUOxKCTodHbaE97LK2qbMo61oOG+VJvfpmrvTPu7mkgjT
VFBy6sjODjxvzl6cUVkAzcacocvQE+6pDpCreU+z1fDkz/RFBXk5gS8Y28GsIwvWgLGPtdxV+3ox
KCcBDWzlX/wo7L8zQU3EXick9T77NhcV/tHjA/eGJI2IH1GmLZtxtVgGrMbwYMuUTweIXkfcSQPg
/mHBrdow9ZF43itFyCx0q778RZStD3K38/d5JSqWg8m9D5uSN3A35gZweJdCigmxuIZdT6eC7gRy
BYrPyGnyt3Poo6djA5XZqQ7EN+zz2tQ3uTJtroDxFZwdlhX1iVjhHTejiP69XZdBrqYG8FIkMNR5
hpFib+1O/+rb7F53uBlauXFdyPFgjSnVMJSGpaIajlOhQsurT6JF1COCu7P89bZvO28jjJ566bzh
Sfu19PUj8zBPKLhOw/wwkrtp6G7oSqJnajlafXrVD9wQEz8izsqzwMsqKW/nbIkQ6N/kRIZxcLru
6Er1NNaxAVcqoyFV0FJc1w8T8xsoKNKOsXdTp5YZlJ0T6R1vl/HLq2BRTVMTKp/vVuoJ/fWKKTr2
rn3YnM5ipXuIity6KRMxIddrlAeqAqPaCi67t5brjIX8td1b2rVXjU9JYZPrAxPbNqo5qoIeD+wI
zSKvioTLcFp7R1zGe9I+Dz0b/Un42/aNF0+OiWz+XOHEBrVyCWg26hWt9hWUHEHv2n4sAVlMbnoC
T3YuNmeV7q0ky3Sue92s7zSdL9sm9n1azl+OltdRNaV0jyrHYEh1ZP9SQ7ei3yzsJd3PtAWmE/6S
eT3lrX5d1sZJGdAEyAKywrFZYWGRkLxu9KImdt8Lqi287o1MWljlxXcj/Ah15Djm5pGo7Uvbu8A8
1pS8YeUVLysGBl20t72ZRUZmWbvVq254EVlEG6osSue8iVIaSYK0Nl7chpTdYGxjTDl8ZY35IGkl
Dcah8eEAbhUF5b5ruiekpTfepQGgdUrnavN+UrpkLmp4AUAvx/xEpnnP4PPYuc2JgogPs0xf53jw
viDHGE9zne5HBP8diTMuQzgIdpo33/TU3oW5T3+kQzsnDZFYUHiAombskKI1zbRPpGy/PHattOxN
xg0+kgXx7s1uS4q8c/HNtwu5ul7STBJvQKiDAuvgJ3Mq4yY37MgCEX7wmDVCs9V+rZoT1q2K1nKN
r81Wto+97TKXmCu5Te1aK+7sHD2tth5yWMA9CBW6tNHc6Uaf7J+jnNbzWiRhAauL7R8XrHq5N2kj
JuDOLs7EIOfxN8xr+66qW9aTF4kL8QoJlR0NBjNtuJJl7fObzz7XLL0BV07pNWfGnFw04VwNi7hz
B6wVIBPxiehhXVmPplMvQapYxbL5TtFcorRdWxAkWrJbCo8gcDfANG5IaRGpOw4biBdL0iKTU1GI
O9OoHmoXdoFbRE4/HRLdvzM5ZBywybg++mCMi6Pf8WEjW5YsYUoLp1W+p4W5LUuemTDeMoq7/fSr
br2zXd5ny0UbJR/n5nHE2CZi/vzO9MEEqJH12Rbr2dFKVnU3Ji9UxwauIfexHPYs67VmOC8ij0ZS
eTeldE76kO/pXKoCb6HozfxWhgVC2TaiLt22UelGmaSE9dADJcRyOR5pno/yetLDaftWfVa/x35z
Z7eJbhxiiyWtpUOgLIS/ZzV4CxFsV/o4H3qSvo25fhXdAt6tYPdumDbge8kkoq/Dr7pP97Q/TmGO
q3THvvroi+qiKNStZwkMvOR10mdv5CwAE64MtRSu+Du6pT6Yq6ej33zMptZicNAXgM1iqNJ3d+AP
dIWM4/6yyuHWwI2Oq8of2O6mmm72hGY9rI1NMcpl2ywW775e+F6Qi9LDJNj41Nb3eNrDFOuHQnAZ
tX1V5JwFfTuyWZ4U6N4pw+CKBFvZX9LJqw/DJmQbmb6I20i4qKe7uK2qOYgdp2TOqutMhvTxGkdH
TLpAOxEciewu3R0Lvf7UepWBBXfurWuuL+M3v9tiujJF7GahyFhz8aH0xH2eVNXv0gHChD6o24+Q
rkFT6pjQ8BT7jvFqDHDewiTPaXw0BH6ri4iz4Y71epqSQJ7sx9YEr4OAxfIqTOfKpp1qmdtfPGCE
76EDSH1f0f5XBWMNJHk3e/zzwtYdcFcaHBD3Spk9htphWG5LrZ2GCA6oT+3rUM3qyAGke+EyA47b
KTvffsyaGelab4XN4ejBro8WvzTF9dZJ8arWRrswm9AOWCy4yqp+cX/R/8dh07bjgFKHu+Hz31LD
3xdIxIT+tdLwP8vP/7eG70+lwdyUARfUMN0llovZ9D8XTv4P5DICm1uxho8V9R+UBvMHnCvCylDt
+F9rSxv+aatngcVWkRvUtrwCJeb8d5QGvs4/BoHYV/HlcfQjhbBtIlr3V52hG7usw0hJJiVPp3s8
lWj5bIu0qCHC8V+l6dC+//nb+bpLJJZUgOBXwTbtn76dU4GxXQqUVtnYb7w3sk/gmeS5yn5sbjzN
Hoe98niet55f9bn1BgNkxHlzWagUt4584mOWYqOT387xksCrTvvRx5DW5vf2SBwgpMk204PY8qsT
OgnLb44sdTWN232Up7jYrFa691bESRMTxI9p8JzoNlmCBK9NjqUpr16cVFYtzoSc4IqQm4peTfws
HZZz/KRYYeyhtKdQs73sTcZtcqWoGal3KSOJhzcpVysXnG1vQqWH6QdDAbvCt7jt4k5x05feJ2CH
Lbn0y91cV+RDHUfT9GDVBovqGIGDDCZdO10SWTavPeVGJ97ilOfWrsyPubUg/pcso8bNUUb1Joe4
qe0gQnR30+SawBYGDJzfOdYHEQ3AyN+Txt8K6dLV2i9kft88WLDLbpK8LLhnmUoEEFy6F12R6jvO
tIPYyOJ+fCbTVldb4SygVq/Vup+m7cevGWsnsPGOVzIF1nqvQJzomRnk2qp/2HrGEgXuo/dq0hNn
YbAcqs+qWjK1b+yFEOXY9fSd9LpHSH5OfONeAfSwMNU5PTx+TKn3uULS2HWKLgOqdTOPCmvXnvSD
4sXO/E0A98SnltSdJxf/CZ0OHH9TeQA88ZlQtCc0V7yns+D9Ww2m/aEBvGVEhyyfRKJYUrnHz9Ld
LWqYPpnNR2A1/orc0WQjojvNV5SpQJk0n23dYbFTrLO3nzoadw9DomieapRanodWYedyapt8LArj
dDth1l3BP1SSJry0ocNE8909+S5jPlAWJr+zVm9qeESDCguTj8zZ43rmBybay68k1wh3UcyhP9WJ
2WdQ+SFNREvL4uVo6JL2YoO6lDdbOYXYYQHD/W+x/TYjEtDqPUln7Ayk8xDJoZEy8Sedy63VHheT
u6et/OqqorGpZGorFwodpsr4XTACJoHg0ok+sG38nDirnkt9FT9xWOekiuEIIpulcT6Ehbf0FrJZ
yfWR0sLukcIIT2JXr8ZmP/IdisgstmSolmVuu+MGJX5zx+MMRgtBfirnJsPZtFIltPO5/VtcaYqV
heow9NwOV8eC4bdZnpLWL5NAg8RLb3o7sF0VGXf1yGS2sXaNtrR46BlINGwkSZ5dDY3eDuFUx2KN
qPApblynQYtcq0Je8/2NintxtsJYsSYoVzQvY2sF06szuLaa9yjdbPhoacKCh6tTxxeBKCjfKVrB
TGeObSzDmH9QQsggsb65yFfDTd4uLl7cVvbNYU2NzLlGbkie0lIxg5vcsmvYPd3wVaY0HgTjVOnW
zcA6uQuaeWKZCzwGR7SFUiR3NCaK91Vokt9wkTEStxD3HxIf3CVVC+V0R1jbMaK188wudArLrcJ/
H9l/eD4MDrN/fWg/rmUzkYn764aAT9GfB7chUPu3hlwXqsnfsm1/rggM6wcnsr3FhMHWQYPmmPtz
RSB+eC7MKBwkYqOb/8PBjYkEfwioAo5Fy/QMDC3/jRWBAaP9r4cp/A86C4m8WxBNHJM87l8P05Wf
YBKjkwVLq1cvVjx6n5aH0IzU61MY4SearQIG+QVthBpvYNDstCFurzYyOKZv9cWLruSa48vmmC6j
aURW7bJUs5eqR/6wk68+qdPNMbtqF6ovpuWolzEW4BGsInY2yyRWtBgZEAB7gBNfUQR+3edxz6XH
Oth0TZnstIvsOUH9bQj1EF/fq6oDddMxmX+YLZdkjiGKZcho2Lw2phUpOVxrttY4BV2R01/a2LAS
SguHd4Fjtg8LKy5ux6TXoDE7FqG3VMRsUi2CdxeK6EyieSg3gd/jziT55EiitlbFzIyX+l1STsTp
7OSbRtOU/npF0QreRZDdyy9ydhupJ+6Nj7xpsps8HtS5Qz4/u0azcEOfRskSfEHyIHaVos5LA6Bk
hIKdAJKmI9A/uDzvkkyNQ1Upl6zhLWf/qeGvEVNy7HifTmG35jMwDLt7sOoZdbkbdX3eYVyd3uLR
sisSNL58qxLH/kkC2nlxk1m9F53f3cYim8gkz0JVgSOtVNu3EGxqFrX5xWr9IJu455lUGcT+emzp
hRngVTXB0HgvftKfmpRDQyONUhvZ3tfYCbTarQv0f76TdnmKW+pilyRMffvIT1F3Iujs7KrPZRb5
drhk1CYTTvLS+l43zg2HJFVjr2uKdGk263BZcY77BJAJlwSDialUt6rPFXCSB7YqIEgSwJ+4dZaK
VP14YzjDQVTr7TyOT3rsX6ea8VL233mr7jqu2CL7tjssz4n+lo31uSKQUq8k5TFyl9pcECS7MiaG
JmVbB/os3rqCy1qdXzq1wP3r7nn8dkKB/rP8+tBVCxuNhpjhdTNzBU9oGaKBdw/yLN15Med60Z6Z
3uTBtOi9daszrtfdkrmP+uBd5TAZgDQO5hODm/UoyrX5gpB4Zc18BD0cFthlS41VjWU8xTRdhNtV
HyXJfYSk3lKyCvSNEIvn2NFkLNobu6hNWhp/m4XEIZjfOZhnTgBMSLAhyT71kHCkW3CqYrtMJnlx
J8LwlJ4mExXx/lmaWejZIysZfZ9Za7ja/qtvfOjLZbE9sjShYbccZq/C0CMjXl7Lgv54yd8Ut5gZ
39G4sltLFj2ev0aZOTwKfKEalHUfcSjXcZGt72Iz06/Do4UIjTYctInkw2KFGm10AB9L4ew9Yges
pW4hhgS8LEPbn/cF2LrMEycv1fezIour5ackwwxfa9QyOWePjhO/Z/zQ66NjFSPDUMkdXR6bAdlF
e07LL3OMT5abB8nyhlmCNUD35ebUDmWnjAZYHlmu90cWBF/pFjNB9XaXQavZ208Q31kIJlTRp4/K
N57w7TaH1PY/Nc3/4FN3msh4mA2NAk5nVqFW3FP+S/mF7J7cDtQDy0sakSuLGFN7X83uPt7spJ2g
+8Kp38QwnCeb3Qz9UEEx5/uKIuKrQbSMHuvB1gYK+qYOr1V9FJibUCFxmpmBiNW3My5pwyhmmves
hFC8rIVRICnuiGZEMZj2ueoI+vxt7xMfMMNRmjgXIHIzpzgh788P+DBC1U0/Xa0xyHFO1ISLi7UW
r6ZwsONge3dBGvXFeOWs3mO1GcR6tYd7vVvXWzA01z50ABBMQK+26GxfXvQy+4Toj3d/HSH+b2Kn
1ZUMtLzk/T1Wo+tikmJPtjTSe8zLxntXkW2rq/yxVt3BXvzQrqz71s1u9eqMieWcFJCupvJpbtyL
W0vb2RWLO7W4/OUjjqYHagivKByJjP5Ow6McZMmDEhMwieKayutpgoiDKicfacK7mbTfwFGeF0s+
mOraV3JPMpaJuwjbigxsDGGGJDGa+S7DNHNKVmw4vIw13sukMW/XvDuvuX4uneVo2zyYqt8v3X3a
YuQV2tmpgMuWl9IkaCzPKvXcAK4hJY8Q/+wpccFqU62aD25Eoor07aJ8VDl/kuY+71ovtCjg29Ul
lxNuFPvRjH/3s0NVXXHMlAssBFbfR0WQL9Qn7+i23S3HNG5Nqp/Iy03PbKjY5nUeSyEcnKjChaiC
nvhYLg/r0J65WxKMoUfBDNfhNhuccx9/yVI/GwobUd3sSR9FRcEJkM+RHAlLpuZhJcrbZc5ZR2s1
GklSYt3bat7Tesb7+HM1r/y1vnXnWw99de3v9MoMlX6yPW5LVh8abYrcV8XEODQ7/bBWWtV2mpLU
uRX9LT3Yu7HEN77o6iNr+7NctE/uPb+rzDghZBHaxHBKGg7iULbvkK8CY5Z7t8L5XuPQFk/KBpfi
KSPBoHPW6hJnZXuLBs7rt7Gq51E6P71VwjYUXx2r4VwfPle5tX1pzWexxNk1vWE7eM/0L3he1GPm
sko/wXnevKWaVDS/63fLSgX8st75xlXFvpTsJQ9XE5LvCTAMRoT6j8Q7eQtmH5mQH3jo+Cv3t6tn
3pjDfOx4mRtGA/JIUCfoJufE10LYfP4xcfVIm3zcXFz3CUmuQ3FOVGfQlsiXX150feg14AK+c1ll
zuFPaj/Shr2DBY6zdD7WnsPT6bBBW8vjYr1BkPGoxQPbr5yb2ZW/HU64ggq4cGadOQB5chZ1bLZj
tQCl4N1CxbOxq/Jiel5n85RA4Vy9xb8f4jsvcV/nvLjqfH9f0T03bz2XWQ+cZCbK0Ua5Aww3SQ+d
lV3nfvKUI5XszHkKICHsR5tuU7xOEE5qhW9ff0Wn+qpkw3sM+Vb2l3HAYqnx+DTD/2HvTJYb19bs
/CqKmpQ9YF70ICNcFXHAXiLVp7KZMCCJSQAEARAdCToc4YkfwmOPauCZwy9w3sRP4m+TYh6C0kll
HqDq0hXmzXtvppqNjd3+zVrrH84LXLKNqvfUVvY8QymirevuOGlm52E6u/YiROotjdqCq0K+N2ZN
IsZOrg4hviO5toRIn+iAPyZDlXLxrt7n+GjLm7gBzfdKNpAvnbf6mZxL17OYax/AiYvb4z2HE9/g
7ib8DU9U8xacu2t7YUCazXnJ4s73KAgFxXw5/6p6zRAO+ZdoBvylBX+cwrBq8RU32XI3IpeU31DW
o+uhoRrMv+gECqgKZHkQmuCDoPcz8lOuAwNh3ebA0OXnDFVmhUMeYamRH2LZkulyYYmDFIcKAAMs
UXH0cPYWcleODMtrrK8bctExISCo8MrTJjU6tPDBQMDLc79sok+OlxRL0AuLK5fEmOko1srQerOi
aM/nSMv4RcIxEV6u4AU027mWKkwbvCRHAGYWyWzgKsuhp0idguxis7hwm+bneAmKGs3PTzqCDU2H
+JCUDGIdQIIC7d1okBQrEPShcHNSdNBBJ6H3nCvkGkFdxBiTElIN4oJdq0VvRUfWm7AbTIh7GwZL
NOW+kzYfCWp2UUEFQhnfwLiNb1yicSQrcDU2hLlW1PekEo86pijfQ76cNrRZvwivculiEaXd1iSg
hAz5B0/r+dEjxUe6hjMyc3sdEq9udiaJzhKT+wsD92M60fPhfEFG1znX0/AikfzZZwoBzG6KlYom
bRp1ln7aDXWPYMQGDMwsnHURiQDqlAWGFeSuibPwGUArlm5w7XqgN4HJPLir5XKoS1D0QJPHtAye
QtI6AQU2LDNV74KFgVHUAVYNEQ+u4BqA5JK63tQEtE2oyo2W5Xrwi0FJrsznxIg7RUO61zMurU1E
7Y+lk3Ip+9SqJENCeB/HaGMmj+gFUzRAfU6zfHUTkENXBeV4ovWK2eRcM6das/i6jM/VAsubIMki
v0AKdVzI+sAtMv0mQDUeop7bUKYLE+MkRF02BnQ1wcoJWjgKksL+ZWNMJpuBgqaUKS2FpltXmDLU
7rESY9PLHKVHad97qAQ9X18MnfXjyl8PfE8dU5GqDwy9n/h6P4+nFAHq6i7p+MkTBX2uUnXVAzEF
OkFre5nfRtHlYmb6PQPgp+cEPZmEszlYLG7pK+JHJDMXjv4ANpbLwrxRWouOksltYK5jbwHQumkO
oHL2UAtSEQTIleI+ToxxPpNGTc7BS22R9ZHl7WSr+JpajHCvvKVFoaWuD0m2k8iNm8JwbMGIWkor
taPH8hy0d04lv1glctZCAGMzadyplJyITH0EKOHrmtz+YOaZg/UymgznxiztqJvGVcvMsGQki0ra
n33zlsR5B5xZW4bjSUmjpSXpfmyrgP2XZvM6QCdhMT+Xvfh6MpHMbr4xVaJZcAnPAz/uNGfBWI0I
VxPSISlU9PjBbxvIb40CZU0KRMJdtJy5dDmZPRQBZ6PbdVVB/Vp649mGGNYaju9SS/pkiT1wS2gh
eNnqq9PkqFaCeLDB8lvgAM8ke04JRqK/vtSNFYSHGxnmjBrcK2zgBa5FEcstxMHxW5D5P0dx26MU
VmukxGytFG4b9amSQYtcqRXr/t2i8CbLrtFgXzZxRQEKyJSZjv1ehFJAz5xD6woJfp2jRJdeKFBT
QZiFjWmj1Yy7rtwYzefLp2Uy6atKAxQE4uetFeLTRtMpOogSXHiCKwrAq0lAa87ZgdDmqNFcdk0S
xf2capkGrINsrV7oG2moEcGfJ81xBmCNwtODBVIkRROJh83SIRI4a7SVVmIvZnnfXCpoSxdrBdwT
jAqvra5IgyWLzZAy9PntUvWIjSqdNeRN00RAg9h1bPSL5igFMI/6bNZWMDu1gNqibnQTJf3MiYxu
PhFwvqFRZN827lDMXdbbNCMa8cBwsZFirwDNPzPWDw6qjwlE+mbyBUG6fEUqYpJ+mygUzR6AygYi
hSJKPOm1UMFGWHi+yZpAPCLJIP2YgZPMNi1+qVhBbiZNXQCKCEW9Xl8BitlB44RiW5q7mVwGiKQB
61rKayKHBhu5oUrJeYTShtJeYI5+nkzk9WyAuv5E6huhIbvtFF3oq3yxRgM4RH5xNAmW3C8pG9e1
wBdEjS7QfPO61YLAYSGogK6YkqXKV082ZwZoGJXMeZ6ompDVC/F5VPA3N9hCuLfFJsejnLc2zmdv
4dJecwZTcQ7i8f/Lc+0ZaE0oY38ejOxN49//9zQ+SzbubJpO54fcNfGbO9Byw/igkBpCAcsgqdGi
mMj3XGLDJGGoGUIRuIUEM4HL7yFJQ/mgtqBQ8kXwybokKn+85BINmW9pEhlIUwaZ3vw1ia5tMao/
QMuidI2mSyoS47DoMMYFY+9QItULAwexDwGNM93kJvGwxLWY8m7N1O3m1HwbtmI3oWTmWv2qyll+
sWkFcZt0enpO+TLuEwz5ZmQ4dxC9nH4kJ88QO9KRRHHQm7VsviMlKlKNx51VFcYKUw51MoVRPuxs
7E6KZZK2cPezTXZL+feCdD7U7INpfJExO5QtO8p47saE0Tdlk3ofILmPgNwrSrsArwzU9noiJw+T
wJcJW1CH4x5NTwNpKi0yZpbXGipKBAAD1ePlLZU08HJT05OHHNxJ0oXOuOh5jtocqDrYaN8RTP9W
K/McymFvuHu9ojElJoEU2RKWF9p5E9RBNExQRfM2N47BqQnBRL+LmpMZWlStBuwkD0lewhALaQNi
IZ+kH6njjdao64SLadhqeWlbWUb519acksPvDMobC4WBUcizNok5Ic12NPYgoiFsITnSXhKE1L0U
zm9s+h+TmZlfGmiYCW5zNOtDu8EynVB4ceDOFACcCQmzWx89TDAphjYfpun8Mm0oAfr4RkR0BZrg
wmro+qID2+i9Umzb5HR5xejsHoXMn0qdJmgc5RWjydpqwxOo1Yt4kkDQrZbdwKXwGqrSfSkzNjey
h7aCGoNS1VxfufJ1E0+4tUKJJkSTi2CFFF2EcVE8KxLVby0HHiaQxcaVN1ldbYy4gSylYbr3aark
WB9SRPjSX20IYHByb97RAN129/h1UIpmJlR0MFmh5ddBVDlpJmwO7KdZ4y4NJv5QCnXlidstiHFS
dOcc+tLko6vP4FKDKqXQw2aGW+9lM8afBCPVA1UJ/xfZvYfJIoqwRSfzFUU5J4lzm0fJ+madZ4Bl
4k1B2r3ICySyzBbCOSt17X2lxAJIHh/gdDeFPtPEjDDAK8uZPP/mZ3jjQeE1/LaXa0ixUV0d/F6R
FiAk1+voZrNK0+6kEWW46o1iTlTSdO7NYDX5nKkycVTqVt6mJCJtJElSy0NSnmhKCw2YgNI/VPNA
h+cLIkTxoJCbyXPiR+SYKdjOG8CQLTqwJ1pjVTcb12g7R1chlSGAm6JRcvPj40Gc5UenECSPlmpI
/EccEpzNh6cQSjNxPJFwBpfBLJ7q8DoHpsewQKCbAJabxSB3VsoEAwAx/W4gz1o9M8u0W1LkPvyw
BnOSSLiKcX7tmtBuEX6RCH3ms/XG8pvq8mrGRZIAhU8dqMIrtANbRaSs8NsmyKyt5KgYQ9UcRE4A
RjWOXCZK0kR1sAR7diXno2KSANfQ/QyM0bJBuGBZoEnlOHPfDoJG9uDnhP57uK+cIsnMGQexvyGJ
S6m6u1QUl0FlsIjbquThFiT5DAriGn83AZnbKEYm3pAcaUQkmpMiBNWoSggXQbydJ8riAlhAMhaV
Fo2e4ivR5aaxJkyQr5xzEvBrttM69eedja8tR86CH8ATctVrVzGuGkmT7DUgKwc1rBslW0pEtzdO
T4qKWQ81K/OTUSwQAjJC3bmLm6Jui+k2LhoKCR9INQk6TXLzwSD1MyJM4d8qmxaKce9M/Rsz3+L+
geItSU3jmBDmI3liSHKqtDPghICSY2kENce4XFKGpr8BAYFUkZ88hhtHeqfQ3FYl+3jnAyBCz1oF
eARnqbzokH1pThYrotMJwI6u3ojWX7wmYZlYVy6SZu4PtTRb9nUdZLS0IlrfakQdxc2ccaO11LoU
JQfxAR/0HX3+LdboqFtQ8yl6IZu8Obrb5W7Ja2JWTR8ObWvlqgITmve9KAHsJ0h/G1A1PTWCbQtZ
HEZG3piz82f+R3A8KVVqACcYKhiRjEIaHTldNAmfk2BKNSBBgH1GK8lH5cIP1CdsqGV7mQD8+fGE
bsXmj/tP70FtAYKXwBqU+19k2iKeI4/bniBYNjICId84kZUCrZG5fOcjRggJUUJnAoDscgB5oIW6
s8yhOFc2hWHpszWoI84yGaGniccCnzXX2iVFrCgX62Z5qxMZkTxiq+Mfxcumw1UnOyZZyjXEGipt
DFVPm9zqvr++XARE5BF8Im0UU1aDqn8XDQPGJTHdFppE6LV6bSwOt5c0vc0gnnN8aGpCyiVtOnf+
xJM/E9pV1jiklEFrN4yNektkD8GYWF8PfXo7klL3IwjN1IapRcapSAzqCIoDPS+EctaPh/ZIFF1Y
Uboov2SgwGAKa+pIldvbcEMUMnQqM3E39xN9MxlsSEh00GfP+osNzCQz4O3WRbruZ81i0V+B5Oki
Zd4cruilJTWak66zSOOR0TC0/o97p5YT8bveicriMpVudMB+QAgOD/GEFDskBQnDIF/MPy2XavOi
0VgIsojcCzwDpC4Qv74EEqibUbSjHS+XX5YQGc5bgn2ibADG+JKmttMG5k5gyOSVsnx5sQFLiiCp
15ObjvZxWUDjTTZkJWZGVFxHDiA9XDb9yzwPvcsUidD+wswWg7ixbPzy8Gu6wfVEcQmUfoV2dvkF
gfRM0Ddb8YIEXa6p9tZsu8pEHiqAVTrKWuQkYQAiTbeEp6V1VJ/469rtGkbOG2S6RMLVeJa4Yt7b
c/Kr+5Oe4bJyqe3AEEcuB9DeCd48wG8ZINY1lWfybqOIKfNuEkakPMQAAH2LSOxnQ+LWkrXzNXS+
3o/nv4yhZPrxwyQQmUBFII4i6lUeHdf1UrTnWhKAotWT7mrGIG/lcm+BFsY7R+TrlcajBOADQXzQ
oXhZ5UetE2ESSb7cTmZr/zpfmK0HXmwJQsP0+uHaVL9ymTrzdhro0XWiBMnX0FRnD7JhzAAyrcFn
52ANL8C1uJR9avny4xySNOA36k0vwTQSBC0k0PsLf9P3QhUUCdnFudc38mhzg4qBdy8tPQpNz8PY
DnwzJWUiuctzU6ifdTXVu3pnZN8YWjjTKCpqaKKwW48WHr5mTmX3JWl+bI8O4ddFGxhrIJJ2m49Z
oWldiDDLWyJC6nDjzTyQIivtKsw1cFIIiajUaVg5d4mHcoXlISBJykhyoqdJ3CruXMqDSlkc3i9i
hB8sP8pDJB1Rq7CX2gbAhKHrPWqNhQj/+nMsXj3PSC/nrtZdGklGAhCC11rzN+1G7sZ36zxMbQR0
N9NwWZhfZqHR/Oyv5k0BCzEfV9xD2LqRMR/PkGsMLDldSSMTfojgA8yHgDQB3i6W/hxWZ/Me5ab1
52gtB363FX7Ew6MGeOQAN9Nk70pdICSiOxBhduv4l4jiV9E0uEvj6TQd29F/Er/6FEZF7M6c9J/L
/0TW5qXljp3apX90t7o7N9k0Lm6nSebzqzvdb/GTP/vNF/We+yKa/tM/PIVZkIrWZm4YHAZHiKMd
LCnR/svvXdoLfm8cBvZT+OoXduEU84OG2I8o8iCCKpwg36MpfAe4FaWozWaTSrmKcGD3AC/1g6nL
TX5LBv5FmocT6SWagkw63iECQpK5Vwnav/hLpOBHUkAtrXy2UW8YiUVVFBzGSpNE9cfyZjcdSS8m
gpa1VG6SZZtC8Rc3egelrJ7T9jr5YFyYHXDN1uyu2ZbOV11K5fXdvnmFjOTGQ72wsC4eZjkBw7Dd
V/tpN4+t4vM6ts6znrPoeL3V52Kgn+ddRORmUCfOIS2BRU4uH5JuYi0GiwGiK71NPKIYG+Viu5TV
URYP5AUXbTVKLShE7Q0M8XGu38LFy+kY2aNeTvG07roHXW/2Ve9k7ZuMXtxk7Um31fH7zhB2dN/t
EF2+cG7ILRjFKLtwUe+1HhBIH0mXyg1uKK+jW3lPOY9GRl/pUzzvy0Wj49NIoyN90gbxud9VHt3e
pJsNHlZtov6WaoknAOk2r9ATUUeTnkqoHfTqbf5FGaP5Z91M2klXviIVr1sP5zcPDy1rfCH+UbTj
kT9Mul+1NskgKx7FI4oFnlNIm75TKdj63Lu/n1mP6w7J+U7WXdwiimHNH5b4LaLSn2ldSH2ALEyH
i75ty8oenF7gdkBH09xX17pnrCxvmHZSvrbumE8tq2EZ4Eysx/iL2pnfIhtrgXGyZpeo17Tdj7Cv
b6m96Pa9NCXwvOqYIFHUm+XTpi8No0F6oXmdORI0KC7zEH5vpN+417M2lKJBZslX6Sa3oBQ5i65y
hb5xlpzzB33glXkdf970/E6z445mQ9bBw7pbWHqH4mHnS+itUU/Gwe6YJijr62XH96+h1zfQ+b2J
HgETggvPptGVDPV5qveWN1k/6/ud9IkkRTy3oM8zbao+/CoEpSC7LjsFc52vrc00H+tWY94HaJz0
51brUxCRArKkjypvw8CN8/ZE6cZfZ0MUjebOEKCGM7wOnOGXeD10vgHXQrQefIHXQ7bqQhqqHXUU
fym+EmxYkxfzAT2DFBo4gD1QKk0RK131EYk1R4lE5PHThtoA/mXrxrNIH/Sbn6KxM1LG6h3oj372
0TCvG48tPC2pg3XeFsX12ip/kc4h4HUaV9DkwLaPV6uuRLUNJInJEEFassgm8ncSBETrjKi/GplD
RNU36N87Xa1FRW0wy2M1GaKU5KJO9y1wSSXAPLdWei+6z2wyNPoovSLVEofDVXGeZZ3QGaidyblz
7Q29kZ7xS5Mbmuw8omxoXV+Pzuk/sKu7ZafBEQArnprNzucG8Ml70tmq2naX7eSb8dUYLy6cfgst
iJ6wDrrq+byHZDJRHVKtXf0Jsi9rQO53wE8hbdSehL3ZDWEr5HqMVaeRWevPrLolidlP8jVQZP0L
QAdrcic9eT0LL8bK+9lAG+dqGx18cABPvFjLCnrQIXvXFCFqWe3Z/EJiXqBn4xN0Zpfq1eQj+vEd
sYMl9WPxifKFCSG9R/oF+TpoR591zg2zDQryxrueXayfiXiQTH7MkBhE8JqbksKg64EQq/i0BElS
3JNgkwfFOOhp7V7RLbqABNPhpnMV9fSLx4aVwM213AvveX5pnFOa0bCDjmzNp1RFbXQlyI5f/MdF
w4oHypfr2bhlw+6H6+hdK7eEEVofVaocKF82lBdoyzfqWPnSHEUxqTjCtJn1JHFpj5tXXZKu/ebn
idUYL0YwQ6zoUbkeqrd9s01N5G/qZfM6b6vd4k49vyR5P6Dm+tKSZrfmfBgBzH/QYl4ovowSyxnM
OxzLXdt2Bl7cbg0l684ZhNfnXldtf+pGlmNdFp2ufqM43Selo3QgUTxTDaADjKWjfQ7sLyqHeagw
O0Uv7WYdBMDtrBNY2OCW3F53111/oLc33dXoUunJ7Uu8yIfE6WhXm3NewUKjbDEMR1kn7TavwqHE
j8DQtQDlto2OCVeSn6HyGMiLS/181aFD/Pk0AmVA4ZsBKd2WOtSC9nxsfJkPtcl5+k3XLf7qf/ti
9re9uEwf8O6TC78fWf6D2RU01Jykt5WMlqMVSCoWORWG82+ecp50AoxLcrrtomcAkeX/oMMN+euo
1adcJyp6VpKek32cXPmLDlBXuZ8VvazD7+BL94UskY+4fBtZXl0aa08zEmpAJFBRvdb7XxpjmXcA
1epYgkPdZ1V2zL7cDTu2an8kdXp+1x58awwD5PAuADT2PsJ1JdqOVKul23p7Poy5N82xfEmFv+Ka
smydrLfsLDtqX/wXOvSNGbUbX7lj6b6JXp01uw9sUFsJ6fYRnWp+DhjJ1UiywC0gMuWMW8uvxaTd
eM61jpl2SAu42tWke9NCLJTry+8X7hUYYi3inkMLky43IkjyVtLsRQ3EKge44SkKUOE5qkq72MYv
mYb34YI/ZSNwa9/8YSH2p6Gwu5LjHyrZkadhOILE/5HheGcHZ2M7doOS8bj9pZ3xKKP7KDcxBDUc
T3w+GQ7Ai46kgvVIIowPenUUtMKp+cN4FAk6xPCw6TArhR7RH8YjcWAA/Qr5M9NUNe1X2AGacAT/
iEUJESJMVMxaA+8UuanWUYgv9fRAMVaAME2T3HWAaFm/1SzWIFmTZicsWISKoxKd8vKrRq735aU7
1Lw06qH4du97SjcLVndgm8DKrp3lKA71B3WB5p66KDLkyxJ86dZy1olzNR4aPsaeryG4mCzzkBK3
HtCoxmQKr4xyHbnqIR+NGvhaMr+ZGIpu3loMqCL3yZz5gGcpxWEZmXyXG9KgYc5IezS4SxBnHDT1
BChXRpXYr5mopg13FdSuNrlf5MrOz6x7eY9daP1J+C09Xt8lN+lfYRMcOFqv3KfvPoVwfq5DN0jv
QWiJtPOBA/ZTP7R3Vt5u6Cf9MY3VXspzb7u07cqPWvBtepw947Jp5gdIMgoUUZx9PwRfs/t66wMC
rE0DPcztAw6G5M9e+sfv89ozfd3Oj3o8/S4uW/mNJZGgJ/8unFHxYTMfvDgDQsUrEVhUxJkiSfiJ
jPAJDcBrJ/yXJx3XWVVUEtnG93c8GAL8cUJeuiRvT1V+ggjraQ2BmLNKy55qaRzYXCQtLpKDV4c+
TqBPlDvVvy+O03p1Ra26AcS7w2fXNLn11uyrEOfIVMFHedkfRGNOawgE2qbS7Ivae5RVlLj6y7P/
QaPcMHCf/Zuf3KtTsbPiu6sIGoAWapkCoXCw8oE0QaAk34AJtfuc3MmPkHjFl9eVD+jmAeUyX442
TraDMZBbH2RMQQWq5/edcVpLX8hjVlr6uvyBvAlnnEHAVXzKq0DmchQlJInEnugIyHLVs5/AMeWU
AReRQtp+WFWHi0D5AAGCz8sInJ4BgC9TdRWoH/CkYAzv93rZBmrgbWEAYf2drAWA0Vp1DPQP8Mkx
/8gebD9lA1gRmYftI07J9JPJSlTa/4bG5a/JTbR4S6u+ITc/yBJiu7A7tudC6+TuvhZl4THYKg6A
qCDRNHDWpRf7vnwFKNIHSlbLCg7A7nNy5j/gvKpDIDwgpJEw7HfvWB6CBucjgsjUa+Antp+TG4OX
nflHmvOXPaDWBxQcMIL371je/BQnAVBEYebdTXCCTqBS+fzTWh+oRYchuLd2yweCKlOERRbY2xdD
YXftntJh2DKq2wIy9Wlw91AG+37qHdgCuINA9am2fWAqnJZBWNkb5Dw0JLLoBDBLF4KCG0imHj8J
D/m03lmANytdgrqKNowOCBho2/ZT3v0K7A4hQ4OjsPv2ztw6oaXPuV1xCJDHgbdC4FoBkyo+5d2v
aHiJhMYVIKK7z6ktAqHPU2kRqAbOHkgUAF5vLYKGMA+bptQ83SiYrFf1Awh2Co8fd+dNf1hpUm3L
pCbD6Z395u5U+usWgAgFgGaEiVRe+TqhIbCvBAFfFv7J2cGyWdUA1FsfiP2qrPs/vPyDW48gAFhH
dDJPbtoF2LPSpmfWBQMNatgfR/vBm4sgmCn0OQmP7D4nZ/oK5ly1IZBQNKUszvcoZ3n9c/AL2DEi
SC8jsAs4ntDlJ/hr1UaAu08B3sr5uXvHsv8jUgMItaK9sX3OCb25Un3yif6acFaBOe6ONzbUwfqX
NUJjEFNBnZ/otQ9ytOrsoxkICReI89smv0bchxwA1WJObfoRJaz47iLb25RNNvfL7Vbe+8S/hVVM
BmB/+Z3cEFSNfzMCrG6KilIy6mjls7QoQ6W+WEInN/tVrz4R+IIGLNKe36+2w63/QYecikN0cu7e
q7pjvxzswcknqSF82dKca9oHEEAmsCKcX/E5OXuHTFTVHc9pJ8nE+RFE337Krm7zA4ZQCymD/Xm/
My1P6M6rbOwaKoa+IQhjLxZN+bYnziHYPTIB4e/bAuvihEbgNXbulzcA6R7IE3pLfvHmj259IHQ4
QtAQd6frKb274MlXMvbY5DK8DtKGWHTbT+kMIN6vC0UKagKc7PRX9vKJdDDxmr4/+ctnAEYfpjDu
INSv/Qid1g6oIecLrkdwhEnv717x6PZnB3A1wj56OQVO7vZniVbdCE1SHjITLQizhxc/eQAB9WP2
T3QHoKJV9d0J5nH+axqlP/dL/HAICPpg/ew0dE5r6QvudaXzT2fa4bRx/b0s7fLsc/2pKJojtHKq
m1/oGlUaAW4AVeIKEAm/7efo9sMjIJMkpHG2Dzqh269qjFMD7MOHWMfLqi+neHD3xNfJor0ciidn
/+6s0b8e5NWIZCK3xQC8GD7lY5+VYZgkugX9dPvZnbEntAKQCKu2+FWB98DGp4by91c8OPlUFfi3
Dpv/ZBPdbMyKQ0CiG+u/SbGcP5b5wRAYAOIEFnrvIJ0g3qvyJYDvj/Ia7GoB5z94dxHwkcHBEvY4
tbMPhbyK8w6QudlsYjuaLzg/Gjx8d+0D5UZgBZ1enFew3CtdeYgQ4jVSGRipjO2HBg9enTQHeU9Z
Bfr2cjH8wsn/E6fjd/5L23H95y09xp0mbxFk/uwH9mSS199/IYkMn//pH4DCM1KlHxX6Bbun7wgj
4t//XJIz2Hr2B98UWgkH/yz97I5Zd/DdfVhg262XZ72Mx+ueljrWFfwVBmH/xYE7je34ySm23yhe
3mono9C2A/vZPpRRULkG/ujGK4GG72vlR632kZkIkAl73jclhlCs/aoNj6dr90j1wcByqdrsnQ25
6uyacYqnZ3T7bOwusymreN/0dgmIcGXVJ30M3HT6fHaX2uk02Te3bV0ERKq23qaB2PbPfltMY/ep
NK1EW5uY43/6BDrzU1Pbhjr5+Di1S0NDvA9UTxP/4Z3231rA3wNgr5d1mcn1699/6Y4YX80EY1h5
Ax/2/19tT1q2E7Mg94Mpei+AA386tD87c0UUZ6U1Jyy+qq327Y3Nco7daN/Wtr+Cx1W16SFKQ/tW
to0KJm7lRpPYnvr7dnbN1jC49HVZalSkT6v29TyMn4+GQKlhCC4yanmk++5th0CI21bt7Wj6aAfl
I1Ou4zK5WhyNgaimWrWzN1Bq430z2yEQqLSqrd7Z2bN79ltsPx7VnpMILFRuHLGm8pEudBartvpy
IYk+n3UXbvzqXhKJrKoP+TRN0jPLDkrq1/Biqrf8ZbqYlg4JUITVW70Mz1h0/5icHdsweh3nWj+k
2bO77PGZgtjc06WtqCHkXcOxfJ8Fj2fDRPS/dOQLnDmE2xrG6LfH7GycJaUV+dJ6DcvyP99277q3
D93OfzkTi2caM2DH618wp5E4FhAiIopEXLV3B+7w/u5+N5Pf+uqBB7G3oyvZHxSDblU2P07Pf/iN
Cl7xU3pkbILseG8TvjXm/zaWoFBxk35qKlggAUffO25c+IQ1/M7PnIKr99u3Y58A/bvjaXp55Z80
Kd+e/e1SP7ozfrHd5OimkwUOv3wL/VqLXeQeo+m+je2FL+mC11Kl0cswTp03na1ttKBS279l3A22
fzQOOHEVB+IuzN7us4qx9mrX/togX4mdUO4xOuBNDao3YjUqaowk/l6ZWb/2jGsMN8oRHT0FMRwA
RQhLUwwDkWmUeo9nNvtDZfJnXV3WjH20EAU/R1MoD4yOiUjzk+yp4UGW7XOCvhEUMCUqEEOXIZWM
RAoh5R+aTD/7XuNpEkZoli7Kg8h1qrd0oBtIdCNTBGj31fb4C4M4tmdOPH3cj5LYeaaqIlzEciBf
gn4RijB1POh7YOLscpo60/iV6dMkJwcNWUNlmhWCLIGu7nslXPmjSNduMP9+txQEWY6nkunxEnD4
gRHw/8It5OMllhfeq1PnYJn99EX0HMZxyRYlzFw+2/9Cq+IMLvdVaItVbdaa+pTGXewbEluijmgB
VRgY2G34cjCNN9NZmLtBaUhEeruGzttHYaTXd/OvDzWF42ZEFkvdFXzDqt3tTIOFHZf8zjocxGE8
PXYNBV+kam+7SXp8tYl8XNVm25vpk1MeW8Fqrtpsz30V4xcIysrN2nE4fct3/eF99JMHRY+Y4tN0
30mx9YTCT9Uu991HbLWjiJJgDVZuGKXtIJkW+5ZEh1uvjPbsD9vmJ4ehP40JcJSbrWMcyPuUR1fg
nKsOQjsO0ZArHQ1bmFbVdgdZwJlTGoQt7aFqu8OnV4cD1P/q4zBMbb/cW8FJr9rb82l8tMCAcNfQ
7FZmsygH57aF46p2eGSn+dFqEESdys26qZMdmyZb6ZeqLd/5YW7Pj7tcwxiPXM71dBoQHztKFwmt
xqrdHmXr6eIxzOLZvi1x+mwxMlWbHof+M2NSalcQjKu3+3ZRAFzMtHjDyP/J03IszvZ977aDIAAj
VTv7J24KJZJqaDuMV3b5rKjjaqbYwVFSf6uTVnUkromjZDO7nJWrAy5wG3LLlTfeVs6gaofFjp4e
NyzXsIB/JE5ccRHfRUc55S0bvfJI5DYOXfy8X7Jid2zrWVRueDV9Ll8eW0Zq9WbddLMLDpS7XMOG
/jgXafuScbmVzqna55cU3YUbzJ7Dstv4OoCb/bIt+IBx9cRt3eaMLI3JD+MjP3t0hgEX1HQWl9W2
6/Bq7qbxcZpVMHiqjjZJs+lZ+A2N8FJeUdblOnLvu5Dx2H6aPh97eigF1GHPXaBjnZdG+7uYWdWh
+f2/ieP/LdcMvDv6TbAaAfqRI0XNpPXeTPz9Qmsi7fHvMbA2A/RVMlNq8Oh+C2bc+fu53Lqf+3/8
dXvKCtNkBfBw39LWpHp3weyg+T+CHVrcyaVNq9TgH1lZnAXP7mFfRXG2qnup7dilS/N1LurXT/Lb
aZQ9+mQSOL4IgZ+10VgvnQSC2FW1453pInwCJsJj3n9eDSuwTdmJOCzjit5P9L+/WCiAHaL5vx8Q
sQZF3c+qw/MdgrnNtgbfx2jf8vY5NXhnbTuanj1M4+eSvfHDvNdPXtkdz8XrS0sr3qjBtu3Oiig9
HAajhmBhd5nZaci555/1M4yv0pkiSrJXnc9u7FI0r9RsHVZGN3XcMCof12YNu/Oebd+3F0eGUbMG
l7JvP5Y3YbOG6es7R9fA+3bD+zv79UIAn1x9JbR//1/p9Oz5H4d56MalXQfjuXrzF9OgKC2zNzAP
v34ljNzHY6sAOkb13o7IIadO6XJBMbeGdt3Ho1EQgnBVN/EYjsPMTp6OIJ91XCNjuwjTtLwcanGc
bN9elc5gZCPqGAn/qNEadvGYi/TpiJZRB4hxbGecvm4ZtA57sI5hEC0fx4bkOq65cbgR5y/8kX03
t+ZtHenBSxcTv9RqHVfGttXyTYRs0/4xf93K3x3DDctNEjvbN7cz9WtYyLe//0sWHJeMrSPbdItn
UmZEUbFo3/2/Php30+LJmfr+tGRxIoBWQ9M7SNcreB9SMzU0LqI35dCsUkcy606Qreyz0TQ8ipjJ
NVhBd8R9j6FzdZBH7rIjPsa2fnDV2+k+LHtpVJCrYd5+/x/hGVX9fv+XLSLkOv79fwZPbhkCqag1
jDVIc/cIJUf8p/oL3NvB5viAhjtdveGPs1cbvI78IXGCOXibs56dlMwilF+r9xmypntk01M5vXq7
XeIwgJxLJoFSxwX79ZUPotSRM/vqLh7tx1XpakVPvfpA7GCxr/d3Hck4y43P7jHmSvktoLDVe/3b
YzEtzZ2pULYclTXUpIkmc1C/70/9/eKwO0pq1UjsYf/F9Qzt+fBLXZE22zPCS8/af2f/xR9HFn13
U151NSy6dphQ1f72mDxRQ8td/+zO9nMbVOR+lQnLS8gxVb2t+gRcplyvJV9VCPpXbXgQBs8Ccb1v
aWsqvk8keT8ecMkAx/YsK/VY/iEb+idDZddELxblZt9HZ721On+wZmvkQCM69e+Sg/RtRhgJLl05
Y1eDbfMbqeJH2/XKDddwn/8WQ1ss+1w1+OEwLGe+/TxNnMM9VAeaa1zYAkdbaraODjvZ8aTVcPhZ
JGzK16JaQ1/JQzyGz+U5q8NuvIvdsxHU2NIxUkeIDrpiOcVWhyHKIT07uxD/c/fb7eFykOtwkocB
WfHpkTchC3XsqpcLLZenTq7Dzzy3o/LRQHWf6n29KOJZsTk+zjDrqje9gx9chEcZDVmtYYh3JvQb
bdewpS9QmZg7r4ekhn09sstJQBAM1ccZgIcdvtoieg2jPBY53aPYhlyHKwjI8dnNy+Ep2ajhrqNh
uzje03Xk/i6nUTkwJZs1TN01tiIA7rdQLoh3V18a10CBXy3kOrgC1whguVFEErRkQv+YXfeThu4d
2DM74tjYv78wzilvu//nX4+L3ju2ewwqVUTByKon/r3tua9HGv+4jqZdgsT7drZDUYeFcU8ESZiF
x6uD+tj7Z/31cf64eZy+MRxC8bDqSD+40xQ/aN/QdjzqOOquYN+F+dkwBYETnf3trEuiP0yzl515
+DhRXaWGF3l54EUW2IlD0OZvZ/u/um891ETJfN+Lvz4xdxFgGr9467yB/FuH7TN2n5/BNHbtJN13
V8zRThHrz2efU+SnFMFeRu3OceeQigNG7ftfdwIkhw9FBQNucQ3Rgu2tYjNBsev/n//635O5Xdhn
/bgg00sPBoAVFvZ+1krnIRR6Q60jVX3vAiBqkAgvZ3+F7DMaqPuXrrAwpjgF8/1yT/7Wce2wwF9y
z24ApNmlILMosU5xueoP7YTz55ABvLfnuJFuObhBqSp46DVM3oWdubFbYmUKTVSDeljVX+Habvhu
4wnCYyNJsn17YsW/PKOGwCs4/dkbLddwBo3sKHWOzJrd0Lx7Cfz9Akvf9f/2sdS2EOMUS/8XBTIP
X+Hl1w+/1K0lmPtbnD2WvO0azHKUUFwijNtcm2XHjyQKD9dHDV4hSNzM9cth1zoMMNFb4sSlM7IO
HLpAoqFkSHy01HQdDnLbLuD1vHVj1mHOtI9WRx2wm064IMtWVuSsw3jYt/s2zrQO7w0p12OF2DrU
w8giPCOwmpUT0q8FaLJfprMM0DYs5cTkOi7jc9bx0fzJdSjjje1Y5F+P0UJ1IJGJFKSJAFmUrD75
hxIyP2nyXUNLT0ORuSpZIUod6ng7Ld4LN02T7Wl6Oc3d8glSh6m/e8ooeypHBZHo3h/bf91wu4+Z
0Wf7edv9+/ARvaJ9o1vfqA4ZDuEr7sanzboMk7cOQ8ot75/7119mN1APLqoJSCQL+o9gFuxOhVeh
hjqwmpaA/CXO2YMbz9w3D3lk/6q/18e7Hz6hhgvbCgP7CCis1JGAbZMkJbq4H4LtkqrD9L+zy1aR
YtZgjBM4Ss+66OgAM8nK27gOjOFudWLCpM7v/+JPF8XhqOj14NR4gbHNE8psVFHKrgZzf/cCu1vg
7D/s1En+4+FLqGhVveuwvGUj/xullLeKdFXNfnL4fwShyhr6fydd/Dfl9+pgeJOB+fZ/ubuC3aaB
IPorOYLEoakaSi9IxK2LVBEqSIvEzZgVMTFZ5NRC7bdx48d4Y2eRx5nGVfyUoBwbVRtvdtez8+bN
ez6fG3gSbGBhCwYv7JdnwxMxB+1usNjfutdqgQe47sU32Ym6cMoA4cYo2rRkSxj9xOMiedDEMgZ5
VNJ3BfUz8LLI577dmMSAiS9S5BKa58TwhIiR+KQz6SprtSgxKIFxks8f7aUm3NouSxA2FAIB7CuE
lR6XQaCtQPrV1oDJc/+BpegG+ESF7+ErQnnp2hUaAux+qXYTym6Ksv2wsH3t/yvcgmv/AN8RtXAQ
rOwaeX9hwJJ3PcCgUNupQII8+eHV4jBumGNosbXhQkKC81Fet95MoBhMkshL1vnsyrkcteHnVv7J
yAYrwoqov+OKLC9i63sYylGR9+FOprKUEQEPiLPvWTjCkq0xWAox1HHEqyFYCVWKJVlarNOnNrry
PBHvWcVCyD/dr9GzGDza1fgVg0gWW2CGf9riwo77qhaFERgAQKqK9bou9RbQo4MS0mqHVnN4l54D
BMjDZ2oSEPgNm2L7gHyFMtoXpNZhpKrKxejqiWYFeAjA7o1EZcgQZp24X4MoyQ0ZHIY20CRrtV8y
evZvkwW47/o6wcBIJmhz1aMyzqz8wJ8duFfahQ0yPWGzbL/trrO7FNiWGVygik74guQnimkyBaOZ
n1MkzttNqYTjiCC1RPHWJo8xeiRquOity1GUeTF4swQou0QTbI00y4lFWQwEiKhczNQ9BWL1/Rdl
6ue4m6qdCrdXxrggl4VhKjiTQUedlpCmaz0sYWd+wvJmNfIel3dgCqkHZ9QK1y6ZxwzKRSTcQKna
hEPbfO4RQMbTU6jjj6AVdgSSB0Ms8qZpdQhHxYUvBu9LUJ1wXzSvcXDOPRkdwdIHVqpn8Ivolm/Z
Y+JjOE70TXyas5F38+ZOtuZ/XzR5EcSGIcvuYrezrJPxik4SJhkeYFO/3qXzqB6ps8ng7n4oly0i
8zGjuDz98xu9w/eueSRhZhL+fCxOWztgN6i/5UsSlmU31B9r7mzLLssQ5QBnabixHN4sLfOX/2yW
HVt6FQ3SHEnm678AAAD//w==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hu-HU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  <cx:fmtOvrs>
    <cx:fmtOvr idx="2">
      <cx:spPr>
        <a:solidFill>
          <a:srgbClr val="00B050"/>
        </a:solidFill>
      </cx:spPr>
    </cx:fmtOvr>
  </cx:fmtOvr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12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3">
      <a:schemeClr val="dk1"/>
    </cs:effectRef>
    <cs:fontRef idx="minor">
      <a:schemeClr val="tx1"/>
    </cs:fontRef>
  </cs:dataPoint3D>
  <cs:dataPointLine>
    <cs:lnRef idx="1">
      <cs:styleClr val="auto"/>
    </cs:lnRef>
    <cs:lineWidthScale>7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3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3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26" fmlaLink="$C$11" max="10" min="1" page="10" val="10"/>
</file>

<file path=xl/ctrlProps/ctrlProp10.xml><?xml version="1.0" encoding="utf-8"?>
<formControlPr xmlns="http://schemas.microsoft.com/office/spreadsheetml/2009/9/main" objectType="Drop" dropStyle="combo" dx="22" fmlaLink="$R$3" fmlaRange="$Q$11:$Q$12" noThreeD="1" sel="1" val="0"/>
</file>

<file path=xl/ctrlProps/ctrlProp11.xml><?xml version="1.0" encoding="utf-8"?>
<formControlPr xmlns="http://schemas.microsoft.com/office/spreadsheetml/2009/9/main" objectType="Radio" checked="Checked" firstButton="1" fmlaLink="$R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GBox" noThreeD="1"/>
</file>

<file path=xl/ctrlProps/ctrlProp16.xml><?xml version="1.0" encoding="utf-8"?>
<formControlPr xmlns="http://schemas.microsoft.com/office/spreadsheetml/2009/9/main" objectType="Spin" dx="22" fmlaLink="$C$11" max="10" min="1" page="10" val="10"/>
</file>

<file path=xl/ctrlProps/ctrlProp17.xml><?xml version="1.0" encoding="utf-8"?>
<formControlPr xmlns="http://schemas.microsoft.com/office/spreadsheetml/2009/9/main" objectType="Scroll" dx="22" fmlaLink="$R$6" horiz="1" max="300" page="10" val="153"/>
</file>

<file path=xl/ctrlProps/ctrlProp18.xml><?xml version="1.0" encoding="utf-8"?>
<formControlPr xmlns="http://schemas.microsoft.com/office/spreadsheetml/2009/9/main" objectType="CheckBox" checked="Checked" fmlaLink="$R$9" lockText="1" noThreeD="1"/>
</file>

<file path=xl/ctrlProps/ctrlProp2.xml><?xml version="1.0" encoding="utf-8"?>
<formControlPr xmlns="http://schemas.microsoft.com/office/spreadsheetml/2009/9/main" objectType="Radio" checked="Checked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Drop" dropStyle="combo" dx="26" fmlaLink="$P$3" fmlaRange="$O$11:$O$12" noThreeD="1" sel="2" val="0"/>
</file>

<file path=xl/ctrlProps/ctrlProp8.xml><?xml version="1.0" encoding="utf-8"?>
<formControlPr xmlns="http://schemas.microsoft.com/office/spreadsheetml/2009/9/main" objectType="Scroll" dx="26" fmlaLink="$P$6" horiz="1" max="300" min="1" page="10" val="90"/>
</file>

<file path=xl/ctrlProps/ctrlProp9.xml><?xml version="1.0" encoding="utf-8"?>
<formControlPr xmlns="http://schemas.microsoft.com/office/spreadsheetml/2009/9/main" objectType="CheckBox" checked="Checked" fmlaLink="$P$9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26" Type="http://schemas.openxmlformats.org/officeDocument/2006/relationships/chart" Target="../charts/chart27.xml"/><Relationship Id="rId3" Type="http://schemas.openxmlformats.org/officeDocument/2006/relationships/chart" Target="../charts/chart4.xml"/><Relationship Id="rId21" Type="http://schemas.openxmlformats.org/officeDocument/2006/relationships/chart" Target="../charts/chart22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28" Type="http://schemas.openxmlformats.org/officeDocument/2006/relationships/chart" Target="../charts/chart28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4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image" Target="../media/image18.png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image" Target="../media/image24.png"/><Relationship Id="rId1" Type="http://schemas.openxmlformats.org/officeDocument/2006/relationships/chart" Target="../charts/chart35.xml"/><Relationship Id="rId4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image" Target="../media/image26.png"/></Relationships>
</file>

<file path=xl/drawings/_rels/drawing16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chart" Target="../charts/chart1.xml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chart" Target="../charts/chart4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2" Type="http://schemas.openxmlformats.org/officeDocument/2006/relationships/image" Target="../media/image43.jpeg"/><Relationship Id="rId1" Type="http://schemas.openxmlformats.org/officeDocument/2006/relationships/image" Target="../media/image4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112395</xdr:colOff>
      <xdr:row>1</xdr:row>
      <xdr:rowOff>127310</xdr:rowOff>
    </xdr:from>
    <xdr:to>
      <xdr:col>21</xdr:col>
      <xdr:colOff>53039</xdr:colOff>
      <xdr:row>17</xdr:row>
      <xdr:rowOff>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5215" y="355910"/>
          <a:ext cx="6813884" cy="3027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216275</xdr:colOff>
      <xdr:row>36</xdr:row>
      <xdr:rowOff>13447</xdr:rowOff>
    </xdr:from>
    <xdr:to>
      <xdr:col>15</xdr:col>
      <xdr:colOff>842121</xdr:colOff>
      <xdr:row>55</xdr:row>
      <xdr:rowOff>29136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216275" y="6247992"/>
          <a:ext cx="14307210" cy="3306144"/>
          <a:chOff x="574863" y="3541059"/>
          <a:chExt cx="14043001" cy="2991792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GrpSpPr/>
        </xdr:nvGrpSpPr>
        <xdr:grpSpPr>
          <a:xfrm>
            <a:off x="574863" y="3541059"/>
            <a:ext cx="14043001" cy="2991792"/>
            <a:chOff x="171451" y="2140323"/>
            <a:chExt cx="14043001" cy="2991792"/>
          </a:xfrm>
        </xdr:grpSpPr>
        <xdr:graphicFrame macro="">
          <xdr:nvGraphicFramePr>
            <xdr:cNvPr id="5" name="Diagram 9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6" name="Diagram 9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GraphicFramePr>
              <a:graphicFrameLocks/>
            </xdr:cNvGraphicFramePr>
          </xdr:nvGraphicFramePr>
          <xdr:xfrm>
            <a:off x="9660943" y="2503215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xdr:grpSp>
      <xdr:graphicFrame macro="">
        <xdr:nvGraphicFramePr>
          <xdr:cNvPr id="4" name="Diagram 9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0</xdr:colOff>
      <xdr:row>19</xdr:row>
      <xdr:rowOff>129809</xdr:rowOff>
    </xdr:from>
    <xdr:to>
      <xdr:col>21</xdr:col>
      <xdr:colOff>216832</xdr:colOff>
      <xdr:row>36</xdr:row>
      <xdr:rowOff>91711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pSpPr/>
      </xdr:nvGrpSpPr>
      <xdr:grpSpPr>
        <a:xfrm>
          <a:off x="0" y="3420264"/>
          <a:ext cx="19093650" cy="2905992"/>
          <a:chOff x="571500" y="6510617"/>
          <a:chExt cx="18762567" cy="2628901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GrpSpPr/>
        </xdr:nvGrpSpPr>
        <xdr:grpSpPr>
          <a:xfrm>
            <a:off x="571500" y="6510617"/>
            <a:ext cx="14007911" cy="2628901"/>
            <a:chOff x="574863" y="3541059"/>
            <a:chExt cx="14007911" cy="2628901"/>
          </a:xfrm>
        </xdr:grpSpPr>
        <xdr:grpSp>
          <xdr:nvGrpSpPr>
            <xdr:cNvPr id="10" name="Group 9">
              <a:extLst>
                <a:ext uri="{FF2B5EF4-FFF2-40B4-BE49-F238E27FC236}">
                  <a16:creationId xmlns:a16="http://schemas.microsoft.com/office/drawing/2014/main" id="{00000000-0008-0000-0A00-00000A000000}"/>
                </a:ext>
              </a:extLst>
            </xdr:cNvPr>
            <xdr:cNvGrpSpPr/>
          </xdr:nvGrpSpPr>
          <xdr:grpSpPr>
            <a:xfrm>
              <a:off x="574863" y="3541059"/>
              <a:ext cx="14007911" cy="2628900"/>
              <a:chOff x="171451" y="2140323"/>
              <a:chExt cx="14007911" cy="2628900"/>
            </a:xfrm>
          </xdr:grpSpPr>
          <xdr:graphicFrame macro="">
            <xdr:nvGraphicFramePr>
              <xdr:cNvPr id="12" name="Diagram 9">
                <a:extLst>
                  <a:ext uri="{FF2B5EF4-FFF2-40B4-BE49-F238E27FC236}">
                    <a16:creationId xmlns:a16="http://schemas.microsoft.com/office/drawing/2014/main" id="{00000000-0008-0000-0A00-00000C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71451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"/>
              </a:graphicData>
            </a:graphic>
          </xdr:graphicFrame>
          <xdr:graphicFrame macro="">
            <xdr:nvGraphicFramePr>
              <xdr:cNvPr id="13" name="Diagram 9">
                <a:extLst>
                  <a:ext uri="{FF2B5EF4-FFF2-40B4-BE49-F238E27FC236}">
                    <a16:creationId xmlns:a16="http://schemas.microsoft.com/office/drawing/2014/main" id="{00000000-0008-0000-0A00-00000D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9625853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"/>
              </a:graphicData>
            </a:graphic>
          </xdr:graphicFrame>
        </xdr:grpSp>
        <xdr:graphicFrame macro="">
          <xdr:nvGraphicFramePr>
            <xdr:cNvPr id="11" name="Diagram 9">
              <a:extLst>
                <a:ext uri="{FF2B5EF4-FFF2-40B4-BE49-F238E27FC236}">
                  <a16:creationId xmlns:a16="http://schemas.microsoft.com/office/drawing/2014/main" id="{00000000-0008-0000-0A00-00000B000000}"/>
                </a:ext>
              </a:extLst>
            </xdr:cNvPr>
            <xdr:cNvGraphicFramePr>
              <a:graphicFrameLocks/>
            </xdr:cNvGraphicFramePr>
          </xdr:nvGraphicFramePr>
          <xdr:xfrm>
            <a:off x="5277970" y="3541060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</xdr:grpSp>
      <xdr:graphicFrame macro="">
        <xdr:nvGraphicFramePr>
          <xdr:cNvPr id="9" name="Diagram 9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GraphicFramePr>
            <a:graphicFrameLocks/>
          </xdr:cNvGraphicFramePr>
        </xdr:nvGraphicFramePr>
        <xdr:xfrm>
          <a:off x="14780558" y="6510617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  <xdr:twoCellAnchor>
    <xdr:from>
      <xdr:col>0</xdr:col>
      <xdr:colOff>582706</xdr:colOff>
      <xdr:row>59</xdr:row>
      <xdr:rowOff>78441</xdr:rowOff>
    </xdr:from>
    <xdr:to>
      <xdr:col>16</xdr:col>
      <xdr:colOff>303117</xdr:colOff>
      <xdr:row>76</xdr:row>
      <xdr:rowOff>40341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pSpPr/>
      </xdr:nvGrpSpPr>
      <xdr:grpSpPr>
        <a:xfrm>
          <a:off x="582706" y="10296168"/>
          <a:ext cx="14267684" cy="2905991"/>
          <a:chOff x="574863" y="3541059"/>
          <a:chExt cx="14007911" cy="2628900"/>
        </a:xfrm>
      </xdr:grpSpPr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00000000-0008-0000-0A00-00000F000000}"/>
              </a:ext>
            </a:extLst>
          </xdr:cNvPr>
          <xdr:cNvGrpSpPr/>
        </xdr:nvGrpSpPr>
        <xdr:grpSpPr>
          <a:xfrm>
            <a:off x="574863" y="3541059"/>
            <a:ext cx="14007911" cy="2628900"/>
            <a:chOff x="171451" y="2140323"/>
            <a:chExt cx="14007911" cy="2628900"/>
          </a:xfrm>
        </xdr:grpSpPr>
        <xdr:graphicFrame macro="">
          <xdr:nvGraphicFramePr>
            <xdr:cNvPr id="17" name="Diagram 9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8"/>
            </a:graphicData>
          </a:graphic>
        </xdr:graphicFrame>
        <xdr:graphicFrame macro="">
          <xdr:nvGraphicFramePr>
            <xdr:cNvPr id="18" name="Diagram 9">
              <a:extLst>
                <a:ext uri="{FF2B5EF4-FFF2-40B4-BE49-F238E27FC236}">
                  <a16:creationId xmlns:a16="http://schemas.microsoft.com/office/drawing/2014/main" id="{00000000-0008-0000-0A00-000012000000}"/>
                </a:ext>
              </a:extLst>
            </xdr:cNvPr>
            <xdr:cNvGraphicFramePr>
              <a:graphicFrameLocks/>
            </xdr:cNvGraphicFramePr>
          </xdr:nvGraphicFramePr>
          <xdr:xfrm>
            <a:off x="9625853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9"/>
            </a:graphicData>
          </a:graphic>
        </xdr:graphicFrame>
      </xdr:grpSp>
      <xdr:graphicFrame macro="">
        <xdr:nvGraphicFramePr>
          <xdr:cNvPr id="16" name="Diagram 9">
            <a:extLst>
              <a:ext uri="{FF2B5EF4-FFF2-40B4-BE49-F238E27FC236}">
                <a16:creationId xmlns:a16="http://schemas.microsoft.com/office/drawing/2014/main" id="{00000000-0008-0000-0A00-000010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0</xdr:col>
      <xdr:colOff>593912</xdr:colOff>
      <xdr:row>77</xdr:row>
      <xdr:rowOff>0</xdr:rowOff>
    </xdr:from>
    <xdr:to>
      <xdr:col>21</xdr:col>
      <xdr:colOff>810744</xdr:colOff>
      <xdr:row>93</xdr:row>
      <xdr:rowOff>129988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GrpSpPr/>
      </xdr:nvGrpSpPr>
      <xdr:grpSpPr>
        <a:xfrm>
          <a:off x="593912" y="13335000"/>
          <a:ext cx="19093650" cy="2900897"/>
          <a:chOff x="593912" y="12102353"/>
          <a:chExt cx="18762567" cy="2640106"/>
        </a:xfrm>
      </xdr:grpSpPr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0A00-000014000000}"/>
              </a:ext>
            </a:extLst>
          </xdr:cNvPr>
          <xdr:cNvGrpSpPr/>
        </xdr:nvGrpSpPr>
        <xdr:grpSpPr>
          <a:xfrm>
            <a:off x="593912" y="12113559"/>
            <a:ext cx="14007911" cy="2628900"/>
            <a:chOff x="574863" y="3541059"/>
            <a:chExt cx="14007911" cy="2628900"/>
          </a:xfrm>
        </xdr:grpSpPr>
        <xdr:grpSp>
          <xdr:nvGrpSpPr>
            <xdr:cNvPr id="22" name="Group 21">
              <a:extLst>
                <a:ext uri="{FF2B5EF4-FFF2-40B4-BE49-F238E27FC236}">
                  <a16:creationId xmlns:a16="http://schemas.microsoft.com/office/drawing/2014/main" id="{00000000-0008-0000-0A00-000016000000}"/>
                </a:ext>
              </a:extLst>
            </xdr:cNvPr>
            <xdr:cNvGrpSpPr/>
          </xdr:nvGrpSpPr>
          <xdr:grpSpPr>
            <a:xfrm>
              <a:off x="574863" y="3541059"/>
              <a:ext cx="14007911" cy="2628900"/>
              <a:chOff x="171451" y="2140323"/>
              <a:chExt cx="14007911" cy="2628900"/>
            </a:xfrm>
          </xdr:grpSpPr>
          <xdr:graphicFrame macro="">
            <xdr:nvGraphicFramePr>
              <xdr:cNvPr id="24" name="Diagram 9">
                <a:extLst>
                  <a:ext uri="{FF2B5EF4-FFF2-40B4-BE49-F238E27FC236}">
                    <a16:creationId xmlns:a16="http://schemas.microsoft.com/office/drawing/2014/main" id="{00000000-0008-0000-0A00-000018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71451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1"/>
              </a:graphicData>
            </a:graphic>
          </xdr:graphicFrame>
          <xdr:graphicFrame macro="">
            <xdr:nvGraphicFramePr>
              <xdr:cNvPr id="25" name="Diagram 9">
                <a:extLst>
                  <a:ext uri="{FF2B5EF4-FFF2-40B4-BE49-F238E27FC236}">
                    <a16:creationId xmlns:a16="http://schemas.microsoft.com/office/drawing/2014/main" id="{00000000-0008-0000-0A00-000019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9625853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2"/>
              </a:graphicData>
            </a:graphic>
          </xdr:graphicFrame>
        </xdr:grpSp>
        <xdr:graphicFrame macro="">
          <xdr:nvGraphicFramePr>
            <xdr:cNvPr id="23" name="Diagram 9">
              <a:extLst>
                <a:ext uri="{FF2B5EF4-FFF2-40B4-BE49-F238E27FC236}">
                  <a16:creationId xmlns:a16="http://schemas.microsoft.com/office/drawing/2014/main" id="{00000000-0008-0000-0A00-000017000000}"/>
                </a:ext>
              </a:extLst>
            </xdr:cNvPr>
            <xdr:cNvGraphicFramePr>
              <a:graphicFrameLocks/>
            </xdr:cNvGraphicFramePr>
          </xdr:nvGraphicFramePr>
          <xdr:xfrm>
            <a:off x="5277970" y="3541059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3"/>
            </a:graphicData>
          </a:graphic>
        </xdr:graphicFrame>
      </xdr:grpSp>
      <xdr:graphicFrame macro="">
        <xdr:nvGraphicFramePr>
          <xdr:cNvPr id="21" name="Diagram 9">
            <a:extLst>
              <a:ext uri="{FF2B5EF4-FFF2-40B4-BE49-F238E27FC236}">
                <a16:creationId xmlns:a16="http://schemas.microsoft.com/office/drawing/2014/main" id="{00000000-0008-0000-0A00-000015000000}"/>
              </a:ext>
            </a:extLst>
          </xdr:cNvPr>
          <xdr:cNvGraphicFramePr>
            <a:graphicFrameLocks/>
          </xdr:cNvGraphicFramePr>
        </xdr:nvGraphicFramePr>
        <xdr:xfrm>
          <a:off x="14802970" y="12102353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</xdr:grpSp>
    <xdr:clientData/>
  </xdr:twoCellAnchor>
  <xdr:twoCellAnchor>
    <xdr:from>
      <xdr:col>0</xdr:col>
      <xdr:colOff>605118</xdr:colOff>
      <xdr:row>94</xdr:row>
      <xdr:rowOff>123265</xdr:rowOff>
    </xdr:from>
    <xdr:to>
      <xdr:col>16</xdr:col>
      <xdr:colOff>381559</xdr:colOff>
      <xdr:row>111</xdr:row>
      <xdr:rowOff>85165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GrpSpPr/>
      </xdr:nvGrpSpPr>
      <xdr:grpSpPr>
        <a:xfrm>
          <a:off x="605118" y="16402356"/>
          <a:ext cx="14323714" cy="2905991"/>
          <a:chOff x="574863" y="3541059"/>
          <a:chExt cx="14063941" cy="2628900"/>
        </a:xfrm>
      </xdr:grpSpPr>
      <xdr:grpSp>
        <xdr:nvGrpSpPr>
          <xdr:cNvPr id="27" name="Group 26">
            <a:extLst>
              <a:ext uri="{FF2B5EF4-FFF2-40B4-BE49-F238E27FC236}">
                <a16:creationId xmlns:a16="http://schemas.microsoft.com/office/drawing/2014/main" id="{00000000-0008-0000-0A00-00001B000000}"/>
              </a:ext>
            </a:extLst>
          </xdr:cNvPr>
          <xdr:cNvGrpSpPr/>
        </xdr:nvGrpSpPr>
        <xdr:grpSpPr>
          <a:xfrm>
            <a:off x="574863" y="3541059"/>
            <a:ext cx="14063941" cy="2628900"/>
            <a:chOff x="171451" y="2140323"/>
            <a:chExt cx="14063941" cy="2628900"/>
          </a:xfrm>
        </xdr:grpSpPr>
        <xdr:graphicFrame macro="">
          <xdr:nvGraphicFramePr>
            <xdr:cNvPr id="29" name="Diagram 9">
              <a:extLst>
                <a:ext uri="{FF2B5EF4-FFF2-40B4-BE49-F238E27FC236}">
                  <a16:creationId xmlns:a16="http://schemas.microsoft.com/office/drawing/2014/main" id="{00000000-0008-0000-0A00-00001D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30" name="Diagram 9">
              <a:extLst>
                <a:ext uri="{FF2B5EF4-FFF2-40B4-BE49-F238E27FC236}">
                  <a16:creationId xmlns:a16="http://schemas.microsoft.com/office/drawing/2014/main" id="{00000000-0008-0000-0A00-00001E000000}"/>
                </a:ext>
              </a:extLst>
            </xdr:cNvPr>
            <xdr:cNvGraphicFramePr>
              <a:graphicFrameLocks/>
            </xdr:cNvGraphicFramePr>
          </xdr:nvGraphicFramePr>
          <xdr:xfrm>
            <a:off x="9681883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</xdr:grpSp>
      <xdr:graphicFrame macro="">
        <xdr:nvGraphicFramePr>
          <xdr:cNvPr id="28" name="Diagram 9">
            <a:extLst>
              <a:ext uri="{FF2B5EF4-FFF2-40B4-BE49-F238E27FC236}">
                <a16:creationId xmlns:a16="http://schemas.microsoft.com/office/drawing/2014/main" id="{00000000-0008-0000-0A00-00001C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</xdr:grpSp>
    <xdr:clientData/>
  </xdr:twoCellAnchor>
  <xdr:twoCellAnchor>
    <xdr:from>
      <xdr:col>0</xdr:col>
      <xdr:colOff>616324</xdr:colOff>
      <xdr:row>112</xdr:row>
      <xdr:rowOff>67235</xdr:rowOff>
    </xdr:from>
    <xdr:to>
      <xdr:col>16</xdr:col>
      <xdr:colOff>392765</xdr:colOff>
      <xdr:row>129</xdr:row>
      <xdr:rowOff>29135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GrpSpPr/>
      </xdr:nvGrpSpPr>
      <xdr:grpSpPr>
        <a:xfrm>
          <a:off x="616324" y="19463599"/>
          <a:ext cx="14323714" cy="2905991"/>
          <a:chOff x="616324" y="17660470"/>
          <a:chExt cx="14063941" cy="2628900"/>
        </a:xfrm>
      </xdr:grpSpPr>
      <xdr:graphicFrame macro="">
        <xdr:nvGraphicFramePr>
          <xdr:cNvPr id="32" name="Diagram 9">
            <a:extLst>
              <a:ext uri="{FF2B5EF4-FFF2-40B4-BE49-F238E27FC236}">
                <a16:creationId xmlns:a16="http://schemas.microsoft.com/office/drawing/2014/main" id="{00000000-0008-0000-0A00-000020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33" name="Diagram 9">
            <a:extLst>
              <a:ext uri="{FF2B5EF4-FFF2-40B4-BE49-F238E27FC236}">
                <a16:creationId xmlns:a16="http://schemas.microsoft.com/office/drawing/2014/main" id="{00000000-0008-0000-0A00-000021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34" name="Diagram 9">
            <a:extLst>
              <a:ext uri="{FF2B5EF4-FFF2-40B4-BE49-F238E27FC236}">
                <a16:creationId xmlns:a16="http://schemas.microsoft.com/office/drawing/2014/main" id="{00000000-0008-0000-0A00-000022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</xdr:grpSp>
    <xdr:clientData/>
  </xdr:twoCellAnchor>
  <xdr:twoCellAnchor>
    <xdr:from>
      <xdr:col>0</xdr:col>
      <xdr:colOff>627530</xdr:colOff>
      <xdr:row>130</xdr:row>
      <xdr:rowOff>44823</xdr:rowOff>
    </xdr:from>
    <xdr:to>
      <xdr:col>16</xdr:col>
      <xdr:colOff>403971</xdr:colOff>
      <xdr:row>147</xdr:row>
      <xdr:rowOff>6723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GrpSpPr/>
      </xdr:nvGrpSpPr>
      <xdr:grpSpPr>
        <a:xfrm>
          <a:off x="627530" y="22558459"/>
          <a:ext cx="14323714" cy="2905991"/>
          <a:chOff x="616324" y="17660470"/>
          <a:chExt cx="14063941" cy="2628900"/>
        </a:xfrm>
      </xdr:grpSpPr>
      <xdr:graphicFrame macro="">
        <xdr:nvGraphicFramePr>
          <xdr:cNvPr id="36" name="Diagram 9">
            <a:extLst>
              <a:ext uri="{FF2B5EF4-FFF2-40B4-BE49-F238E27FC236}">
                <a16:creationId xmlns:a16="http://schemas.microsoft.com/office/drawing/2014/main" id="{00000000-0008-0000-0A00-000024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37" name="Diagram 9">
            <a:extLst>
              <a:ext uri="{FF2B5EF4-FFF2-40B4-BE49-F238E27FC236}">
                <a16:creationId xmlns:a16="http://schemas.microsoft.com/office/drawing/2014/main" id="{00000000-0008-0000-0A00-000025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38" name="Diagram 9">
            <a:extLst>
              <a:ext uri="{FF2B5EF4-FFF2-40B4-BE49-F238E27FC236}">
                <a16:creationId xmlns:a16="http://schemas.microsoft.com/office/drawing/2014/main" id="{00000000-0008-0000-0A00-000026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</xdr:grpSp>
    <xdr:clientData/>
  </xdr:twoCellAnchor>
  <xdr:twoCellAnchor>
    <xdr:from>
      <xdr:col>0</xdr:col>
      <xdr:colOff>638736</xdr:colOff>
      <xdr:row>147</xdr:row>
      <xdr:rowOff>156881</xdr:rowOff>
    </xdr:from>
    <xdr:to>
      <xdr:col>16</xdr:col>
      <xdr:colOff>415177</xdr:colOff>
      <xdr:row>164</xdr:row>
      <xdr:rowOff>118781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GrpSpPr/>
      </xdr:nvGrpSpPr>
      <xdr:grpSpPr>
        <a:xfrm>
          <a:off x="638736" y="25614608"/>
          <a:ext cx="14323714" cy="2905991"/>
          <a:chOff x="616324" y="17660470"/>
          <a:chExt cx="14063941" cy="2628900"/>
        </a:xfrm>
      </xdr:grpSpPr>
      <xdr:graphicFrame macro="">
        <xdr:nvGraphicFramePr>
          <xdr:cNvPr id="40" name="Diagram 9">
            <a:extLst>
              <a:ext uri="{FF2B5EF4-FFF2-40B4-BE49-F238E27FC236}">
                <a16:creationId xmlns:a16="http://schemas.microsoft.com/office/drawing/2014/main" id="{00000000-0008-0000-0A00-000028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41" name="Diagram 9">
            <a:extLst>
              <a:ext uri="{FF2B5EF4-FFF2-40B4-BE49-F238E27FC236}">
                <a16:creationId xmlns:a16="http://schemas.microsoft.com/office/drawing/2014/main" id="{00000000-0008-0000-0A00-000029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graphicFrame macro="">
        <xdr:nvGraphicFramePr>
          <xdr:cNvPr id="42" name="Diagram 9">
            <a:extLst>
              <a:ext uri="{FF2B5EF4-FFF2-40B4-BE49-F238E27FC236}">
                <a16:creationId xmlns:a16="http://schemas.microsoft.com/office/drawing/2014/main" id="{00000000-0008-0000-0A00-00002A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</xdr:grpSp>
    <xdr:clientData/>
  </xdr:twoCellAnchor>
  <xdr:twoCellAnchor editAs="oneCell">
    <xdr:from>
      <xdr:col>13</xdr:col>
      <xdr:colOff>116542</xdr:colOff>
      <xdr:row>1</xdr:row>
      <xdr:rowOff>26894</xdr:rowOff>
    </xdr:from>
    <xdr:to>
      <xdr:col>17</xdr:col>
      <xdr:colOff>712838</xdr:colOff>
      <xdr:row>20</xdr:row>
      <xdr:rowOff>70968</xdr:rowOff>
    </xdr:to>
    <xdr:pic>
      <xdr:nvPicPr>
        <xdr:cNvPr id="48" name="Kép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102354" y="197223"/>
          <a:ext cx="4074602" cy="3298263"/>
        </a:xfrm>
        <a:prstGeom prst="rect">
          <a:avLst/>
        </a:prstGeom>
      </xdr:spPr>
    </xdr:pic>
    <xdr:clientData/>
  </xdr:twoCellAnchor>
  <xdr:twoCellAnchor>
    <xdr:from>
      <xdr:col>4</xdr:col>
      <xdr:colOff>311727</xdr:colOff>
      <xdr:row>2</xdr:row>
      <xdr:rowOff>46181</xdr:rowOff>
    </xdr:from>
    <xdr:to>
      <xdr:col>16</xdr:col>
      <xdr:colOff>254000</xdr:colOff>
      <xdr:row>45</xdr:row>
      <xdr:rowOff>138544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65DF39BB-C90A-D352-D74C-D31864E846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19</xdr:row>
      <xdr:rowOff>38100</xdr:rowOff>
    </xdr:from>
    <xdr:to>
      <xdr:col>24</xdr:col>
      <xdr:colOff>0</xdr:colOff>
      <xdr:row>36</xdr:row>
      <xdr:rowOff>28575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361950" y="3243580"/>
          <a:ext cx="14304010" cy="2840355"/>
          <a:chOff x="361950" y="3133725"/>
          <a:chExt cx="14192250" cy="27432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GraphicFramePr/>
        </xdr:nvGraphicFramePr>
        <xdr:xfrm>
          <a:off x="361950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GraphicFramePr/>
        </xdr:nvGraphicFramePr>
        <xdr:xfrm>
          <a:off x="9982200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GraphicFramePr>
            <a:graphicFrameLocks/>
          </xdr:cNvGraphicFramePr>
        </xdr:nvGraphicFramePr>
        <xdr:xfrm>
          <a:off x="5172075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361950</xdr:colOff>
      <xdr:row>37</xdr:row>
      <xdr:rowOff>104775</xdr:rowOff>
    </xdr:from>
    <xdr:to>
      <xdr:col>8</xdr:col>
      <xdr:colOff>190500</xdr:colOff>
      <xdr:row>56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371475</xdr:colOff>
      <xdr:row>37</xdr:row>
      <xdr:rowOff>85725</xdr:rowOff>
    </xdr:from>
    <xdr:to>
      <xdr:col>16</xdr:col>
      <xdr:colOff>123825</xdr:colOff>
      <xdr:row>56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312420</xdr:colOff>
      <xdr:row>1</xdr:row>
      <xdr:rowOff>83820</xdr:rowOff>
    </xdr:from>
    <xdr:to>
      <xdr:col>21</xdr:col>
      <xdr:colOff>111011</xdr:colOff>
      <xdr:row>17</xdr:row>
      <xdr:rowOff>22860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77300" y="251460"/>
          <a:ext cx="4065791" cy="2636520"/>
        </a:xfrm>
        <a:prstGeom prst="rect">
          <a:avLst/>
        </a:prstGeom>
      </xdr:spPr>
    </xdr:pic>
    <xdr:clientData/>
  </xdr:twoCellAnchor>
  <xdr:twoCellAnchor>
    <xdr:from>
      <xdr:col>5</xdr:col>
      <xdr:colOff>215900</xdr:colOff>
      <xdr:row>1</xdr:row>
      <xdr:rowOff>10160</xdr:rowOff>
    </xdr:from>
    <xdr:to>
      <xdr:col>12</xdr:col>
      <xdr:colOff>520700</xdr:colOff>
      <xdr:row>17</xdr:row>
      <xdr:rowOff>50800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54BC7535-642C-0730-4D9B-CBEE59F294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0.75625</cdr:x>
      <cdr:y>0.07639</cdr:y>
    </cdr:from>
    <cdr:to>
      <cdr:x>0.9125</cdr:x>
      <cdr:y>0.18403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833A87D-D8B5-4744-872B-0A7D3C0C55A6}"/>
            </a:ext>
          </a:extLst>
        </cdr:cNvPr>
        <cdr:cNvSpPr txBox="1"/>
      </cdr:nvSpPr>
      <cdr:spPr>
        <a:xfrm xmlns:a="http://schemas.openxmlformats.org/drawingml/2006/main">
          <a:off x="3457575" y="209550"/>
          <a:ext cx="714375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201929</xdr:colOff>
      <xdr:row>21</xdr:row>
      <xdr:rowOff>137160</xdr:rowOff>
    </xdr:from>
    <xdr:to>
      <xdr:col>20</xdr:col>
      <xdr:colOff>40004</xdr:colOff>
      <xdr:row>44</xdr:row>
      <xdr:rowOff>108585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17</xdr:row>
      <xdr:rowOff>11366</xdr:rowOff>
    </xdr:from>
    <xdr:to>
      <xdr:col>6</xdr:col>
      <xdr:colOff>68580</xdr:colOff>
      <xdr:row>30</xdr:row>
      <xdr:rowOff>32902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3860" y="3120326"/>
          <a:ext cx="4366260" cy="2398976"/>
        </a:xfrm>
        <a:prstGeom prst="rect">
          <a:avLst/>
        </a:prstGeom>
      </xdr:spPr>
    </xdr:pic>
    <xdr:clientData/>
  </xdr:twoCellAnchor>
  <xdr:twoCellAnchor>
    <xdr:from>
      <xdr:col>4</xdr:col>
      <xdr:colOff>762000</xdr:colOff>
      <xdr:row>6</xdr:row>
      <xdr:rowOff>26670</xdr:rowOff>
    </xdr:from>
    <xdr:to>
      <xdr:col>11</xdr:col>
      <xdr:colOff>518160</xdr:colOff>
      <xdr:row>21</xdr:row>
      <xdr:rowOff>26670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5E5536B-9D02-6951-8E9F-7C8AC432E0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114300</xdr:colOff>
      <xdr:row>29</xdr:row>
      <xdr:rowOff>80010</xdr:rowOff>
    </xdr:from>
    <xdr:to>
      <xdr:col>6</xdr:col>
      <xdr:colOff>556260</xdr:colOff>
      <xdr:row>45</xdr:row>
      <xdr:rowOff>167640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56BFF73-FF55-28E3-52C3-42EA2AD94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15</xdr:row>
      <xdr:rowOff>152400</xdr:rowOff>
    </xdr:from>
    <xdr:to>
      <xdr:col>8</xdr:col>
      <xdr:colOff>20171</xdr:colOff>
      <xdr:row>35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364672</xdr:colOff>
      <xdr:row>1</xdr:row>
      <xdr:rowOff>24493</xdr:rowOff>
    </xdr:from>
    <xdr:to>
      <xdr:col>15</xdr:col>
      <xdr:colOff>59872</xdr:colOff>
      <xdr:row>17</xdr:row>
      <xdr:rowOff>57151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C3E4122-F0BE-C36C-A114-518EE21938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480060</xdr:colOff>
      <xdr:row>2</xdr:row>
      <xdr:rowOff>83820</xdr:rowOff>
    </xdr:from>
    <xdr:to>
      <xdr:col>17</xdr:col>
      <xdr:colOff>604668</xdr:colOff>
      <xdr:row>22</xdr:row>
      <xdr:rowOff>112867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3780" y="419100"/>
          <a:ext cx="5611008" cy="3381847"/>
        </a:xfrm>
        <a:prstGeom prst="rect">
          <a:avLst/>
        </a:prstGeom>
      </xdr:spPr>
    </xdr:pic>
    <xdr:clientData/>
  </xdr:twoCellAnchor>
  <xdr:twoCellAnchor>
    <xdr:from>
      <xdr:col>2</xdr:col>
      <xdr:colOff>20516</xdr:colOff>
      <xdr:row>2</xdr:row>
      <xdr:rowOff>123093</xdr:rowOff>
    </xdr:from>
    <xdr:to>
      <xdr:col>8</xdr:col>
      <xdr:colOff>120162</xdr:colOff>
      <xdr:row>18</xdr:row>
      <xdr:rowOff>146539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DD92E7A-CE4A-52D4-BB3F-6868557EC2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129540</xdr:colOff>
      <xdr:row>3</xdr:row>
      <xdr:rowOff>7620</xdr:rowOff>
    </xdr:from>
    <xdr:to>
      <xdr:col>20</xdr:col>
      <xdr:colOff>487680</xdr:colOff>
      <xdr:row>27</xdr:row>
      <xdr:rowOff>137160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DAEFE2AF-DD94-D9E5-0259-1236094B45C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13320" y="556260"/>
              <a:ext cx="8282940" cy="45186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 diagram nem érhető el az Excel ezen verziójában.
Ha szerkeszti ezt az alakzatot, vagy más formátumba menti a munkafüzetet, azzal végleg tönkreteszi a diagramot.</a:t>
              </a:r>
            </a:p>
          </xdr:txBody>
        </xdr:sp>
      </mc:Fallback>
    </mc:AlternateContent>
    <xdr:clientData/>
  </xdr:twoCellAnchor>
  <xdr:twoCellAnchor>
    <xdr:from>
      <xdr:col>3</xdr:col>
      <xdr:colOff>518160</xdr:colOff>
      <xdr:row>2</xdr:row>
      <xdr:rowOff>160020</xdr:rowOff>
    </xdr:from>
    <xdr:to>
      <xdr:col>12</xdr:col>
      <xdr:colOff>548640</xdr:colOff>
      <xdr:row>24</xdr:row>
      <xdr:rowOff>91440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Diagram 2">
              <a:extLst>
                <a:ext uri="{FF2B5EF4-FFF2-40B4-BE49-F238E27FC236}">
                  <a16:creationId xmlns:a16="http://schemas.microsoft.com/office/drawing/2014/main" id="{D28BAB31-17D5-A350-7FBD-E470EAB76F7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00600" y="525780"/>
              <a:ext cx="6179820" cy="39547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 diagram nem érhető el az Excel ezen verziójában.
Ha szerkeszti ezt az alakzatot, vagy más formátumba menti a munkafüzetet, azzal végleg tönkreteszi a diagramot.</a:t>
              </a:r>
            </a:p>
          </xdr:txBody>
        </xdr:sp>
      </mc:Fallback>
    </mc:AlternateContent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609600</xdr:colOff>
      <xdr:row>27</xdr:row>
      <xdr:rowOff>185055</xdr:rowOff>
    </xdr:from>
    <xdr:to>
      <xdr:col>16</xdr:col>
      <xdr:colOff>405360</xdr:colOff>
      <xdr:row>41</xdr:row>
      <xdr:rowOff>51156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B648159-890E-9F2D-B0F1-A829BF2E9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2257" y="5181598"/>
          <a:ext cx="14796274" cy="2456901"/>
        </a:xfrm>
        <a:prstGeom prst="rect">
          <a:avLst/>
        </a:prstGeom>
      </xdr:spPr>
    </xdr:pic>
    <xdr:clientData/>
  </xdr:twoCellAnchor>
  <xdr:twoCellAnchor editAs="oneCell">
    <xdr:from>
      <xdr:col>8</xdr:col>
      <xdr:colOff>195944</xdr:colOff>
      <xdr:row>5</xdr:row>
      <xdr:rowOff>141514</xdr:rowOff>
    </xdr:from>
    <xdr:to>
      <xdr:col>16</xdr:col>
      <xdr:colOff>97459</xdr:colOff>
      <xdr:row>26</xdr:row>
      <xdr:rowOff>108320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22C3948-3FEF-0FC7-C776-E77D95F42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030" y="1066800"/>
          <a:ext cx="9132600" cy="385300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</xdr:row>
      <xdr:rowOff>45720</xdr:rowOff>
    </xdr:from>
    <xdr:to>
      <xdr:col>16</xdr:col>
      <xdr:colOff>160020</xdr:colOff>
      <xdr:row>21</xdr:row>
      <xdr:rowOff>41910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B72299A-1D25-7720-6268-47DEA74B79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434340</xdr:colOff>
      <xdr:row>1</xdr:row>
      <xdr:rowOff>133350</xdr:rowOff>
    </xdr:from>
    <xdr:to>
      <xdr:col>17</xdr:col>
      <xdr:colOff>327660</xdr:colOff>
      <xdr:row>19</xdr:row>
      <xdr:rowOff>106680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FA1CA3D-A51A-A79C-C7AD-B604052ED7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390524</xdr:colOff>
      <xdr:row>1</xdr:row>
      <xdr:rowOff>76200</xdr:rowOff>
    </xdr:from>
    <xdr:to>
      <xdr:col>18</xdr:col>
      <xdr:colOff>414524</xdr:colOff>
      <xdr:row>16</xdr:row>
      <xdr:rowOff>98700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361950</xdr:colOff>
      <xdr:row>17</xdr:row>
      <xdr:rowOff>166687</xdr:rowOff>
    </xdr:from>
    <xdr:to>
      <xdr:col>18</xdr:col>
      <xdr:colOff>385950</xdr:colOff>
      <xdr:row>32</xdr:row>
      <xdr:rowOff>189187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41</xdr:row>
      <xdr:rowOff>147637</xdr:rowOff>
    </xdr:from>
    <xdr:to>
      <xdr:col>9</xdr:col>
      <xdr:colOff>1114425</xdr:colOff>
      <xdr:row>56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892420</xdr:colOff>
      <xdr:row>3</xdr:row>
      <xdr:rowOff>124557</xdr:rowOff>
    </xdr:from>
    <xdr:to>
      <xdr:col>9</xdr:col>
      <xdr:colOff>1054345</xdr:colOff>
      <xdr:row>13</xdr:row>
      <xdr:rowOff>124557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8543" y="669680"/>
          <a:ext cx="4200525" cy="1834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36</xdr:row>
      <xdr:rowOff>9525</xdr:rowOff>
    </xdr:from>
    <xdr:to>
      <xdr:col>5</xdr:col>
      <xdr:colOff>133350</xdr:colOff>
      <xdr:row>42</xdr:row>
      <xdr:rowOff>19050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3648075"/>
          <a:ext cx="131445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5</xdr:col>
      <xdr:colOff>638174</xdr:colOff>
      <xdr:row>51</xdr:row>
      <xdr:rowOff>9525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5743575"/>
          <a:ext cx="13144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918210</xdr:colOff>
      <xdr:row>59</xdr:row>
      <xdr:rowOff>5715</xdr:rowOff>
    </xdr:from>
    <xdr:to>
      <xdr:col>9</xdr:col>
      <xdr:colOff>291465</xdr:colOff>
      <xdr:row>65</xdr:row>
      <xdr:rowOff>15240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747635"/>
          <a:ext cx="3411855" cy="11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70</xdr:row>
      <xdr:rowOff>19050</xdr:rowOff>
    </xdr:from>
    <xdr:to>
      <xdr:col>4</xdr:col>
      <xdr:colOff>647701</xdr:colOff>
      <xdr:row>78</xdr:row>
      <xdr:rowOff>28574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0163175"/>
          <a:ext cx="1314450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4</xdr:col>
      <xdr:colOff>638176</xdr:colOff>
      <xdr:row>89</xdr:row>
      <xdr:rowOff>9525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2439650"/>
          <a:ext cx="13144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533400</xdr:colOff>
      <xdr:row>16</xdr:row>
      <xdr:rowOff>195262</xdr:rowOff>
    </xdr:from>
    <xdr:to>
      <xdr:col>19</xdr:col>
      <xdr:colOff>228600</xdr:colOff>
      <xdr:row>31</xdr:row>
      <xdr:rowOff>71437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523875</xdr:colOff>
      <xdr:row>0</xdr:row>
      <xdr:rowOff>176212</xdr:rowOff>
    </xdr:from>
    <xdr:to>
      <xdr:col>19</xdr:col>
      <xdr:colOff>219075</xdr:colOff>
      <xdr:row>15</xdr:row>
      <xdr:rowOff>61912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</xdr:colOff>
      <xdr:row>0</xdr:row>
      <xdr:rowOff>137160</xdr:rowOff>
    </xdr:from>
    <xdr:to>
      <xdr:col>21</xdr:col>
      <xdr:colOff>219853</xdr:colOff>
      <xdr:row>15</xdr:row>
      <xdr:rowOff>39853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00" y="137160"/>
          <a:ext cx="4578493" cy="2645893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</xdr:colOff>
      <xdr:row>15</xdr:row>
      <xdr:rowOff>121920</xdr:rowOff>
    </xdr:from>
    <xdr:to>
      <xdr:col>21</xdr:col>
      <xdr:colOff>219853</xdr:colOff>
      <xdr:row>30</xdr:row>
      <xdr:rowOff>177027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39200" y="2865120"/>
          <a:ext cx="4578493" cy="279830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384810</xdr:colOff>
      <xdr:row>3</xdr:row>
      <xdr:rowOff>60960</xdr:rowOff>
    </xdr:from>
    <xdr:to>
      <xdr:col>32</xdr:col>
      <xdr:colOff>470690</xdr:colOff>
      <xdr:row>24</xdr:row>
      <xdr:rowOff>23572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29710" y="603885"/>
          <a:ext cx="6181880" cy="37821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25</xdr:row>
      <xdr:rowOff>55245</xdr:rowOff>
    </xdr:from>
    <xdr:to>
      <xdr:col>31</xdr:col>
      <xdr:colOff>85880</xdr:colOff>
      <xdr:row>46</xdr:row>
      <xdr:rowOff>25095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35300" y="4598670"/>
          <a:ext cx="6181880" cy="37703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449580</xdr:colOff>
      <xdr:row>0</xdr:row>
      <xdr:rowOff>91440</xdr:rowOff>
    </xdr:from>
    <xdr:to>
      <xdr:col>12</xdr:col>
      <xdr:colOff>669494</xdr:colOff>
      <xdr:row>21</xdr:row>
      <xdr:rowOff>91773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30240" y="91440"/>
          <a:ext cx="5279594" cy="3840813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</xdr:colOff>
      <xdr:row>22</xdr:row>
      <xdr:rowOff>144780</xdr:rowOff>
    </xdr:from>
    <xdr:to>
      <xdr:col>12</xdr:col>
      <xdr:colOff>1015448</xdr:colOff>
      <xdr:row>44</xdr:row>
      <xdr:rowOff>84163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6940" y="4168140"/>
          <a:ext cx="5358848" cy="396274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99060</xdr:colOff>
      <xdr:row>0</xdr:row>
      <xdr:rowOff>99060</xdr:rowOff>
    </xdr:from>
    <xdr:to>
      <xdr:col>18</xdr:col>
      <xdr:colOff>230636</xdr:colOff>
      <xdr:row>14</xdr:row>
      <xdr:rowOff>117577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8540" y="99060"/>
          <a:ext cx="5907536" cy="2639797"/>
        </a:xfrm>
        <a:prstGeom prst="rect">
          <a:avLst/>
        </a:prstGeom>
      </xdr:spPr>
    </xdr:pic>
    <xdr:clientData/>
  </xdr:twoCellAnchor>
  <xdr:twoCellAnchor editAs="oneCell">
    <xdr:from>
      <xdr:col>9</xdr:col>
      <xdr:colOff>259080</xdr:colOff>
      <xdr:row>15</xdr:row>
      <xdr:rowOff>30480</xdr:rowOff>
    </xdr:from>
    <xdr:to>
      <xdr:col>18</xdr:col>
      <xdr:colOff>415042</xdr:colOff>
      <xdr:row>30</xdr:row>
      <xdr:rowOff>85587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8560" y="2834640"/>
          <a:ext cx="5931922" cy="279830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13</xdr:col>
      <xdr:colOff>256582</xdr:colOff>
      <xdr:row>18</xdr:row>
      <xdr:rowOff>141800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E2FB79-5497-D784-8A28-7465A1A46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00" y="753533"/>
          <a:ext cx="2432515" cy="274953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</xdr:colOff>
      <xdr:row>1</xdr:row>
      <xdr:rowOff>160020</xdr:rowOff>
    </xdr:from>
    <xdr:to>
      <xdr:col>21</xdr:col>
      <xdr:colOff>87401</xdr:colOff>
      <xdr:row>16</xdr:row>
      <xdr:rowOff>16991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0" y="342900"/>
          <a:ext cx="6145301" cy="261541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351471</xdr:colOff>
      <xdr:row>16</xdr:row>
      <xdr:rowOff>171450</xdr:rowOff>
    </xdr:from>
    <xdr:to>
      <xdr:col>16</xdr:col>
      <xdr:colOff>108584</xdr:colOff>
      <xdr:row>34</xdr:row>
      <xdr:rowOff>40957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518160</xdr:colOff>
      <xdr:row>1</xdr:row>
      <xdr:rowOff>152400</xdr:rowOff>
    </xdr:from>
    <xdr:to>
      <xdr:col>14</xdr:col>
      <xdr:colOff>219853</xdr:colOff>
      <xdr:row>16</xdr:row>
      <xdr:rowOff>55093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31080" y="335280"/>
          <a:ext cx="4578493" cy="26458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182880</xdr:colOff>
      <xdr:row>0</xdr:row>
      <xdr:rowOff>0</xdr:rowOff>
    </xdr:from>
    <xdr:to>
      <xdr:col>21</xdr:col>
      <xdr:colOff>579120</xdr:colOff>
      <xdr:row>18</xdr:row>
      <xdr:rowOff>99060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114299</xdr:colOff>
      <xdr:row>4</xdr:row>
      <xdr:rowOff>0</xdr:rowOff>
    </xdr:from>
    <xdr:to>
      <xdr:col>4</xdr:col>
      <xdr:colOff>381000</xdr:colOff>
      <xdr:row>7</xdr:row>
      <xdr:rowOff>19050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3017519" y="784860"/>
          <a:ext cx="266701" cy="567690"/>
        </a:xfrm>
        <a:prstGeom prst="rightBrac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91440</xdr:colOff>
          <xdr:row>9</xdr:row>
          <xdr:rowOff>0</xdr:rowOff>
        </xdr:from>
        <xdr:to>
          <xdr:col>3</xdr:col>
          <xdr:colOff>487680</xdr:colOff>
          <xdr:row>11</xdr:row>
          <xdr:rowOff>15240</xdr:rowOff>
        </xdr:to>
        <xdr:sp macro="" textlink="">
          <xdr:nvSpPr>
            <xdr:cNvPr id="20490" name="Spinner 10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00000000-0008-0000-1E00-00000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13</xdr:row>
          <xdr:rowOff>15240</xdr:rowOff>
        </xdr:from>
        <xdr:to>
          <xdr:col>2</xdr:col>
          <xdr:colOff>861060</xdr:colOff>
          <xdr:row>14</xdr:row>
          <xdr:rowOff>53340</xdr:rowOff>
        </xdr:to>
        <xdr:sp macro="" textlink="">
          <xdr:nvSpPr>
            <xdr:cNvPr id="20491" name="Option Button 11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00000000-0008-0000-1E00-00000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14</xdr:row>
          <xdr:rowOff>76200</xdr:rowOff>
        </xdr:from>
        <xdr:to>
          <xdr:col>2</xdr:col>
          <xdr:colOff>853440</xdr:colOff>
          <xdr:row>15</xdr:row>
          <xdr:rowOff>114300</xdr:rowOff>
        </xdr:to>
        <xdr:sp macro="" textlink="">
          <xdr:nvSpPr>
            <xdr:cNvPr id="20492" name="Option Button 12" hidden="1">
              <a:extLst>
                <a:ext uri="{63B3BB69-23CF-44E3-9099-C40C66FF867C}">
                  <a14:compatExt spid="_x0000_s20492"/>
                </a:ext>
                <a:ext uri="{FF2B5EF4-FFF2-40B4-BE49-F238E27FC236}">
                  <a16:creationId xmlns:a16="http://schemas.microsoft.com/office/drawing/2014/main" id="{00000000-0008-0000-1E00-00000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Féléves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15</xdr:row>
          <xdr:rowOff>137160</xdr:rowOff>
        </xdr:from>
        <xdr:to>
          <xdr:col>2</xdr:col>
          <xdr:colOff>853440</xdr:colOff>
          <xdr:row>16</xdr:row>
          <xdr:rowOff>175260</xdr:rowOff>
        </xdr:to>
        <xdr:sp macro="" textlink="">
          <xdr:nvSpPr>
            <xdr:cNvPr id="20493" name="Option Button 13" hidden="1">
              <a:extLst>
                <a:ext uri="{63B3BB69-23CF-44E3-9099-C40C66FF867C}">
                  <a14:compatExt spid="_x0000_s20493"/>
                </a:ext>
                <a:ext uri="{FF2B5EF4-FFF2-40B4-BE49-F238E27FC236}">
                  <a16:creationId xmlns:a16="http://schemas.microsoft.com/office/drawing/2014/main" id="{00000000-0008-0000-1E00-00000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Negyedéves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17</xdr:row>
          <xdr:rowOff>15240</xdr:rowOff>
        </xdr:from>
        <xdr:to>
          <xdr:col>2</xdr:col>
          <xdr:colOff>853440</xdr:colOff>
          <xdr:row>18</xdr:row>
          <xdr:rowOff>53340</xdr:rowOff>
        </xdr:to>
        <xdr:sp macro="" textlink="">
          <xdr:nvSpPr>
            <xdr:cNvPr id="20494" name="Option Button 14" hidden="1">
              <a:extLst>
                <a:ext uri="{63B3BB69-23CF-44E3-9099-C40C66FF867C}">
                  <a14:compatExt spid="_x0000_s20494"/>
                </a:ext>
                <a:ext uri="{FF2B5EF4-FFF2-40B4-BE49-F238E27FC236}">
                  <a16:creationId xmlns:a16="http://schemas.microsoft.com/office/drawing/2014/main" id="{00000000-0008-0000-1E00-00000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Havi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7620</xdr:rowOff>
        </xdr:from>
        <xdr:to>
          <xdr:col>3</xdr:col>
          <xdr:colOff>0</xdr:colOff>
          <xdr:row>18</xdr:row>
          <xdr:rowOff>91440</xdr:rowOff>
        </xdr:to>
        <xdr:sp macro="" textlink="">
          <xdr:nvSpPr>
            <xdr:cNvPr id="20502" name="Group Box 22" hidden="1">
              <a:extLst>
                <a:ext uri="{63B3BB69-23CF-44E3-9099-C40C66FF867C}">
                  <a14:compatExt spid="_x0000_s20502"/>
                </a:ext>
                <a:ext uri="{FF2B5EF4-FFF2-40B4-BE49-F238E27FC236}">
                  <a16:creationId xmlns:a16="http://schemas.microsoft.com/office/drawing/2014/main" id="{00000000-0008-0000-1E00-00001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175260</xdr:rowOff>
        </xdr:from>
        <xdr:to>
          <xdr:col>5</xdr:col>
          <xdr:colOff>822960</xdr:colOff>
          <xdr:row>11</xdr:row>
          <xdr:rowOff>60960</xdr:rowOff>
        </xdr:to>
        <xdr:sp macro="" textlink="">
          <xdr:nvSpPr>
            <xdr:cNvPr id="20503" name="Drop Down 23" hidden="1">
              <a:extLst>
                <a:ext uri="{63B3BB69-23CF-44E3-9099-C40C66FF867C}">
                  <a14:compatExt spid="_x0000_s20503"/>
                </a:ext>
                <a:ext uri="{FF2B5EF4-FFF2-40B4-BE49-F238E27FC236}">
                  <a16:creationId xmlns:a16="http://schemas.microsoft.com/office/drawing/2014/main" id="{00000000-0008-0000-1E00-00001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13</xdr:row>
          <xdr:rowOff>0</xdr:rowOff>
        </xdr:from>
        <xdr:to>
          <xdr:col>5</xdr:col>
          <xdr:colOff>807720</xdr:colOff>
          <xdr:row>14</xdr:row>
          <xdr:rowOff>144780</xdr:rowOff>
        </xdr:to>
        <xdr:sp macro="" textlink="">
          <xdr:nvSpPr>
            <xdr:cNvPr id="20510" name="Scroll Bar 30" hidden="1">
              <a:extLst>
                <a:ext uri="{63B3BB69-23CF-44E3-9099-C40C66FF867C}">
                  <a14:compatExt spid="_x0000_s20510"/>
                </a:ext>
                <a:ext uri="{FF2B5EF4-FFF2-40B4-BE49-F238E27FC236}">
                  <a16:creationId xmlns:a16="http://schemas.microsoft.com/office/drawing/2014/main" id="{00000000-0008-0000-1E00-00001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106680</xdr:colOff>
          <xdr:row>17</xdr:row>
          <xdr:rowOff>15240</xdr:rowOff>
        </xdr:from>
        <xdr:to>
          <xdr:col>5</xdr:col>
          <xdr:colOff>754380</xdr:colOff>
          <xdr:row>18</xdr:row>
          <xdr:rowOff>91440</xdr:rowOff>
        </xdr:to>
        <xdr:sp macro="" textlink="">
          <xdr:nvSpPr>
            <xdr:cNvPr id="20512" name="Check Box 32" hidden="1">
              <a:extLst>
                <a:ext uri="{63B3BB69-23CF-44E3-9099-C40C66FF867C}">
                  <a14:compatExt spid="_x0000_s20512"/>
                </a:ext>
                <a:ext uri="{FF2B5EF4-FFF2-40B4-BE49-F238E27FC236}">
                  <a16:creationId xmlns:a16="http://schemas.microsoft.com/office/drawing/2014/main" id="{00000000-0008-0000-1E00-00002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Igen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22073</xdr:colOff>
      <xdr:row>0</xdr:row>
      <xdr:rowOff>0</xdr:rowOff>
    </xdr:from>
    <xdr:to>
      <xdr:col>19</xdr:col>
      <xdr:colOff>17991</xdr:colOff>
      <xdr:row>29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273" y="0"/>
          <a:ext cx="6515251" cy="541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175260</xdr:colOff>
          <xdr:row>10</xdr:row>
          <xdr:rowOff>53340</xdr:rowOff>
        </xdr:from>
        <xdr:to>
          <xdr:col>5</xdr:col>
          <xdr:colOff>601980</xdr:colOff>
          <xdr:row>11</xdr:row>
          <xdr:rowOff>114300</xdr:rowOff>
        </xdr:to>
        <xdr:sp macro="" textlink="">
          <xdr:nvSpPr>
            <xdr:cNvPr id="19457" name="Drop Down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1F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11</xdr:row>
          <xdr:rowOff>171451</xdr:rowOff>
        </xdr:from>
        <xdr:to>
          <xdr:col>3</xdr:col>
          <xdr:colOff>390525</xdr:colOff>
          <xdr:row>18</xdr:row>
          <xdr:rowOff>76201</xdr:rowOff>
        </xdr:to>
        <xdr:grpSp>
          <xdr:nvGrpSpPr>
            <xdr:cNvPr id="4" name="Csoportba foglalás 3">
              <a:extLst>
                <a:ext uri="{FF2B5EF4-FFF2-40B4-BE49-F238E27FC236}">
                  <a16:creationId xmlns:a16="http://schemas.microsoft.com/office/drawing/2014/main" id="{00000000-0008-0000-1C00-000004000000}"/>
                </a:ext>
              </a:extLst>
            </xdr:cNvPr>
            <xdr:cNvGrpSpPr/>
          </xdr:nvGrpSpPr>
          <xdr:grpSpPr>
            <a:xfrm>
              <a:off x="1022350" y="2254251"/>
              <a:ext cx="1444625" cy="1193800"/>
              <a:chOff x="1022350" y="2254251"/>
              <a:chExt cx="1444625" cy="1193800"/>
            </a:xfrm>
          </xdr:grpSpPr>
          <xdr:sp macro="" textlink="">
            <xdr:nvSpPr>
              <xdr:cNvPr id="19458" name="Option Button 2" hidden="1">
                <a:extLst>
                  <a:ext uri="{63B3BB69-23CF-44E3-9099-C40C66FF867C}">
                    <a14:compatExt spid="_x0000_s19458"/>
                  </a:ext>
                  <a:ext uri="{FF2B5EF4-FFF2-40B4-BE49-F238E27FC236}">
                    <a16:creationId xmlns:a16="http://schemas.microsoft.com/office/drawing/2014/main" id="{00000000-0008-0000-1F00-0000024C0000}"/>
                  </a:ext>
                </a:extLst>
              </xdr:cNvPr>
              <xdr:cNvSpPr/>
            </xdr:nvSpPr>
            <xdr:spPr bwMode="auto">
              <a:xfrm>
                <a:off x="1151544" y="2456278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Éves</a:t>
                </a:r>
              </a:p>
            </xdr:txBody>
          </xdr:sp>
          <xdr:sp macro="" textlink="">
            <xdr:nvSpPr>
              <xdr:cNvPr id="19459" name="Option Button 3" hidden="1">
                <a:extLst>
                  <a:ext uri="{63B3BB69-23CF-44E3-9099-C40C66FF867C}">
                    <a14:compatExt spid="_x0000_s19459"/>
                  </a:ext>
                  <a:ext uri="{FF2B5EF4-FFF2-40B4-BE49-F238E27FC236}">
                    <a16:creationId xmlns:a16="http://schemas.microsoft.com/office/drawing/2014/main" id="{00000000-0008-0000-1F00-0000034C0000}"/>
                  </a:ext>
                </a:extLst>
              </xdr:cNvPr>
              <xdr:cNvSpPr/>
            </xdr:nvSpPr>
            <xdr:spPr bwMode="auto">
              <a:xfrm>
                <a:off x="1151544" y="2704222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Féléves</a:t>
                </a:r>
              </a:p>
            </xdr:txBody>
          </xdr:sp>
          <xdr:sp macro="" textlink="">
            <xdr:nvSpPr>
              <xdr:cNvPr id="19460" name="Option Button 4" hidden="1">
                <a:extLst>
                  <a:ext uri="{63B3BB69-23CF-44E3-9099-C40C66FF867C}">
                    <a14:compatExt spid="_x0000_s19460"/>
                  </a:ext>
                  <a:ext uri="{FF2B5EF4-FFF2-40B4-BE49-F238E27FC236}">
                    <a16:creationId xmlns:a16="http://schemas.microsoft.com/office/drawing/2014/main" id="{00000000-0008-0000-1F00-0000044C0000}"/>
                  </a:ext>
                </a:extLst>
              </xdr:cNvPr>
              <xdr:cNvSpPr/>
            </xdr:nvSpPr>
            <xdr:spPr bwMode="auto">
              <a:xfrm>
                <a:off x="1151544" y="2952164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Negyedéves</a:t>
                </a:r>
              </a:p>
            </xdr:txBody>
          </xdr:sp>
          <xdr:sp macro="" textlink="">
            <xdr:nvSpPr>
              <xdr:cNvPr id="19461" name="Option Button 5" hidden="1">
                <a:extLst>
                  <a:ext uri="{63B3BB69-23CF-44E3-9099-C40C66FF867C}">
                    <a14:compatExt spid="_x0000_s19461"/>
                  </a:ext>
                  <a:ext uri="{FF2B5EF4-FFF2-40B4-BE49-F238E27FC236}">
                    <a16:creationId xmlns:a16="http://schemas.microsoft.com/office/drawing/2014/main" id="{00000000-0008-0000-1F00-0000054C0000}"/>
                  </a:ext>
                </a:extLst>
              </xdr:cNvPr>
              <xdr:cNvSpPr/>
            </xdr:nvSpPr>
            <xdr:spPr bwMode="auto">
              <a:xfrm>
                <a:off x="1151544" y="3200108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Havi</a:t>
                </a:r>
              </a:p>
            </xdr:txBody>
          </xdr:sp>
          <xdr:sp macro="" textlink="">
            <xdr:nvSpPr>
              <xdr:cNvPr id="19462" name="Group Box 6" hidden="1">
                <a:extLst>
                  <a:ext uri="{63B3BB69-23CF-44E3-9099-C40C66FF867C}">
                    <a14:compatExt spid="_x0000_s19462"/>
                  </a:ext>
                  <a:ext uri="{FF2B5EF4-FFF2-40B4-BE49-F238E27FC236}">
                    <a16:creationId xmlns:a16="http://schemas.microsoft.com/office/drawing/2014/main" id="{00000000-0008-0000-1F00-0000064C0000}"/>
                  </a:ext>
                </a:extLst>
              </xdr:cNvPr>
              <xdr:cNvSpPr/>
            </xdr:nvSpPr>
            <xdr:spPr bwMode="auto">
              <a:xfrm>
                <a:off x="1022350" y="2254251"/>
                <a:ext cx="1397645" cy="11938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</xdr:colOff>
          <xdr:row>9</xdr:row>
          <xdr:rowOff>7620</xdr:rowOff>
        </xdr:from>
        <xdr:to>
          <xdr:col>3</xdr:col>
          <xdr:colOff>312420</xdr:colOff>
          <xdr:row>10</xdr:row>
          <xdr:rowOff>167640</xdr:rowOff>
        </xdr:to>
        <xdr:sp macro="" textlink="">
          <xdr:nvSpPr>
            <xdr:cNvPr id="19463" name="Spinner 7" hidden="1">
              <a:extLst>
                <a:ext uri="{63B3BB69-23CF-44E3-9099-C40C66FF867C}">
                  <a14:compatExt spid="_x0000_s19463"/>
                </a:ext>
                <a:ext uri="{FF2B5EF4-FFF2-40B4-BE49-F238E27FC236}">
                  <a16:creationId xmlns:a16="http://schemas.microsoft.com/office/drawing/2014/main" id="{00000000-0008-0000-1F00-00000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4</xdr:col>
      <xdr:colOff>114299</xdr:colOff>
      <xdr:row>4</xdr:row>
      <xdr:rowOff>0</xdr:rowOff>
    </xdr:from>
    <xdr:to>
      <xdr:col>4</xdr:col>
      <xdr:colOff>381000</xdr:colOff>
      <xdr:row>7</xdr:row>
      <xdr:rowOff>19050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3017519" y="784860"/>
          <a:ext cx="266701" cy="567690"/>
        </a:xfrm>
        <a:prstGeom prst="rightBrac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53340</xdr:colOff>
          <xdr:row>13</xdr:row>
          <xdr:rowOff>7620</xdr:rowOff>
        </xdr:from>
        <xdr:to>
          <xdr:col>5</xdr:col>
          <xdr:colOff>716280</xdr:colOff>
          <xdr:row>15</xdr:row>
          <xdr:rowOff>0</xdr:rowOff>
        </xdr:to>
        <xdr:sp macro="" textlink="">
          <xdr:nvSpPr>
            <xdr:cNvPr id="19464" name="Scroll Bar 8" hidden="1">
              <a:extLst>
                <a:ext uri="{63B3BB69-23CF-44E3-9099-C40C66FF867C}">
                  <a14:compatExt spid="_x0000_s19464"/>
                </a:ext>
                <a:ext uri="{FF2B5EF4-FFF2-40B4-BE49-F238E27FC236}">
                  <a16:creationId xmlns:a16="http://schemas.microsoft.com/office/drawing/2014/main" id="{00000000-0008-0000-1F00-00000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83820</xdr:colOff>
          <xdr:row>16</xdr:row>
          <xdr:rowOff>167640</xdr:rowOff>
        </xdr:from>
        <xdr:to>
          <xdr:col>5</xdr:col>
          <xdr:colOff>449580</xdr:colOff>
          <xdr:row>18</xdr:row>
          <xdr:rowOff>15240</xdr:rowOff>
        </xdr:to>
        <xdr:sp macro="" textlink="">
          <xdr:nvSpPr>
            <xdr:cNvPr id="19465" name="Check Box 9" hidden="1">
              <a:extLst>
                <a:ext uri="{63B3BB69-23CF-44E3-9099-C40C66FF867C}">
                  <a14:compatExt spid="_x0000_s19465"/>
                </a:ext>
                <a:ext uri="{FF2B5EF4-FFF2-40B4-BE49-F238E27FC236}">
                  <a16:creationId xmlns:a16="http://schemas.microsoft.com/office/drawing/2014/main" id="{00000000-0008-0000-1F00-00000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367305</xdr:colOff>
      <xdr:row>5</xdr:row>
      <xdr:rowOff>164124</xdr:rowOff>
    </xdr:from>
    <xdr:to>
      <xdr:col>8</xdr:col>
      <xdr:colOff>347800</xdr:colOff>
      <xdr:row>21</xdr:row>
      <xdr:rowOff>17585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pSpPr/>
      </xdr:nvGrpSpPr>
      <xdr:grpSpPr>
        <a:xfrm>
          <a:off x="976905" y="1072662"/>
          <a:ext cx="4658003" cy="2760785"/>
          <a:chOff x="976905" y="1072662"/>
          <a:chExt cx="4581803" cy="2760785"/>
        </a:xfrm>
      </xdr:grpSpPr>
      <xdr:sp macro="" textlink="$H$2">
        <xdr:nvSpPr>
          <xdr:cNvPr id="3" name="Freeform: Shape 4">
            <a:extLst>
              <a:ext uri="{FF2B5EF4-FFF2-40B4-BE49-F238E27FC236}">
                <a16:creationId xmlns:a16="http://schemas.microsoft.com/office/drawing/2014/main" id="{00000000-0008-0000-2100-000003000000}"/>
              </a:ext>
            </a:extLst>
          </xdr:cNvPr>
          <xdr:cNvSpPr/>
        </xdr:nvSpPr>
        <xdr:spPr>
          <a:xfrm>
            <a:off x="976905" y="1072662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6A559069-27A0-42E3-B5CB-FDCAD7486149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5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4" name="Oval 5">
            <a:extLst>
              <a:ext uri="{FF2B5EF4-FFF2-40B4-BE49-F238E27FC236}">
                <a16:creationId xmlns:a16="http://schemas.microsoft.com/office/drawing/2014/main" id="{00000000-0008-0000-2100-000004000000}"/>
              </a:ext>
            </a:extLst>
          </xdr:cNvPr>
          <xdr:cNvSpPr/>
        </xdr:nvSpPr>
        <xdr:spPr>
          <a:xfrm>
            <a:off x="1266908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 l="-25000" r="-25000"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0"/>
              <a:satOff val="0"/>
              <a:lumOff val="0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I$2">
        <xdr:nvSpPr>
          <xdr:cNvPr id="5" name="Freeform: Shape 6">
            <a:extLst>
              <a:ext uri="{FF2B5EF4-FFF2-40B4-BE49-F238E27FC236}">
                <a16:creationId xmlns:a16="http://schemas.microsoft.com/office/drawing/2014/main" id="{00000000-0008-0000-2100-000005000000}"/>
              </a:ext>
            </a:extLst>
          </xdr:cNvPr>
          <xdr:cNvSpPr/>
        </xdr:nvSpPr>
        <xdr:spPr>
          <a:xfrm>
            <a:off x="2515200" y="1072662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-727682"/>
              <a:satOff val="-41964"/>
              <a:lumOff val="4314"/>
              <a:alphaOff val="0"/>
            </a:schemeClr>
          </a:fillRef>
          <a:effectRef idx="0">
            <a:schemeClr val="accent2">
              <a:hueOff val="-727682"/>
              <a:satOff val="-41964"/>
              <a:lumOff val="4314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4B8F7118-8C94-4AC4-86DA-3287BA40E029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12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6" name="Oval 7" descr="CNC lathe processing">
            <a:extLst>
              <a:ext uri="{FF2B5EF4-FFF2-40B4-BE49-F238E27FC236}">
                <a16:creationId xmlns:a16="http://schemas.microsoft.com/office/drawing/2014/main" id="{00000000-0008-0000-2100-000006000000}"/>
              </a:ext>
            </a:extLst>
          </xdr:cNvPr>
          <xdr:cNvSpPr/>
        </xdr:nvSpPr>
        <xdr:spPr>
          <a:xfrm>
            <a:off x="2805203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 l="-25000" r="-25000"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-440331"/>
              <a:satOff val="-38085"/>
              <a:lumOff val="-381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J$2">
        <xdr:nvSpPr>
          <xdr:cNvPr id="7" name="Freeform: Shape 8">
            <a:extLst>
              <a:ext uri="{FF2B5EF4-FFF2-40B4-BE49-F238E27FC236}">
                <a16:creationId xmlns:a16="http://schemas.microsoft.com/office/drawing/2014/main" id="{00000000-0008-0000-2100-000007000000}"/>
              </a:ext>
            </a:extLst>
          </xdr:cNvPr>
          <xdr:cNvSpPr/>
        </xdr:nvSpPr>
        <xdr:spPr>
          <a:xfrm>
            <a:off x="4065218" y="1090247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-1455363"/>
              <a:satOff val="-83928"/>
              <a:lumOff val="8628"/>
              <a:alphaOff val="0"/>
            </a:schemeClr>
          </a:fillRef>
          <a:effectRef idx="0">
            <a:schemeClr val="accent2">
              <a:hueOff val="-1455363"/>
              <a:satOff val="-83928"/>
              <a:lumOff val="8628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10F506B8-F642-4ECA-BBE2-DB11A09CA28C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32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8" name="Oval 9">
            <a:extLst>
              <a:ext uri="{FF2B5EF4-FFF2-40B4-BE49-F238E27FC236}">
                <a16:creationId xmlns:a16="http://schemas.microsoft.com/office/drawing/2014/main" id="{00000000-0008-0000-2100-000008000000}"/>
              </a:ext>
            </a:extLst>
          </xdr:cNvPr>
          <xdr:cNvSpPr/>
        </xdr:nvSpPr>
        <xdr:spPr>
          <a:xfrm>
            <a:off x="4343498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-880662"/>
              <a:satOff val="-76170"/>
              <a:lumOff val="-762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G$2">
        <xdr:nvSpPr>
          <xdr:cNvPr id="9" name="Arrow: Left-Right 10">
            <a:extLst>
              <a:ext uri="{FF2B5EF4-FFF2-40B4-BE49-F238E27FC236}">
                <a16:creationId xmlns:a16="http://schemas.microsoft.com/office/drawing/2014/main" id="{00000000-0008-0000-2100-000009000000}"/>
              </a:ext>
            </a:extLst>
          </xdr:cNvPr>
          <xdr:cNvSpPr/>
        </xdr:nvSpPr>
        <xdr:spPr>
          <a:xfrm>
            <a:off x="1158825" y="3267222"/>
            <a:ext cx="4206240" cy="411480"/>
          </a:xfrm>
          <a:prstGeom prst="leftRightArrow">
            <a:avLst/>
          </a:pr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2"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anchor="ctr"/>
          <a:lstStyle/>
          <a:p>
            <a:pPr algn="ctr"/>
            <a:fld id="{D2E5197D-A72A-48F8-B4CF-D668235BFBE1}" type="TxLink">
              <a:rPr lang="en-US" sz="1600" b="1" i="0" u="none" strike="noStrike">
                <a:solidFill>
                  <a:sysClr val="windowText" lastClr="000000"/>
                </a:solidFill>
                <a:latin typeface="Calibri"/>
                <a:cs typeface="Calibri"/>
              </a:rPr>
              <a:pPr algn="ctr"/>
              <a:t>BMW</a:t>
            </a:fld>
            <a:endParaRPr lang="en-US" sz="1600" b="1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311726</xdr:colOff>
      <xdr:row>101</xdr:row>
      <xdr:rowOff>76201</xdr:rowOff>
    </xdr:from>
    <xdr:to>
      <xdr:col>16</xdr:col>
      <xdr:colOff>200890</xdr:colOff>
      <xdr:row>105</xdr:row>
      <xdr:rowOff>6928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zín">
              <a:extLst>
                <a:ext uri="{FF2B5EF4-FFF2-40B4-BE49-F238E27FC236}">
                  <a16:creationId xmlns:a16="http://schemas.microsoft.com/office/drawing/2014/main" id="{B09F5F82-2E3D-43E8-87E9-B8F2446353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zí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82199" y="2237510"/>
              <a:ext cx="3574473" cy="6511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az alakzat táblázatszeletelőt jelöl. Ebben az Excel-verzióban nem használhatók táblázatszeletelők.
Ha egy régebbi Excel-verzióban módosították az alakzatot, vagy ha az Excel 2007-es vagy régebbi verziójában mentették a munkafüzetet, nem használható a szeletelő.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244532</xdr:colOff>
      <xdr:row>105</xdr:row>
      <xdr:rowOff>59229</xdr:rowOff>
    </xdr:from>
    <xdr:to>
      <xdr:col>15</xdr:col>
      <xdr:colOff>166253</xdr:colOff>
      <xdr:row>109</xdr:row>
      <xdr:rowOff>41563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Kereskedő">
              <a:extLst>
                <a:ext uri="{FF2B5EF4-FFF2-40B4-BE49-F238E27FC236}">
                  <a16:creationId xmlns:a16="http://schemas.microsoft.com/office/drawing/2014/main" id="{1C8D5C46-7708-4F29-875A-95DFE5B20D9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ereskedő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15005" y="2940974"/>
              <a:ext cx="2685703" cy="7027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az alakzat táblázatszeletelőt jelöl. Ebben az Excel-verzióban nem használhatók táblázatszeletelők.
Ha egy régebbi Excel-verzióban módosították az alakzatot, vagy ha az Excel 2007-es vagy régebbi verziójában mentették a munkafüzetet, nem használható a szeletelő.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192116</xdr:colOff>
      <xdr:row>109</xdr:row>
      <xdr:rowOff>140162</xdr:rowOff>
    </xdr:from>
    <xdr:to>
      <xdr:col>14</xdr:col>
      <xdr:colOff>182303</xdr:colOff>
      <xdr:row>113</xdr:row>
      <xdr:rowOff>138546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Országrész">
              <a:extLst>
                <a:ext uri="{FF2B5EF4-FFF2-40B4-BE49-F238E27FC236}">
                  <a16:creationId xmlns:a16="http://schemas.microsoft.com/office/drawing/2014/main" id="{69096290-2888-402B-A975-258333424D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rszágrész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62589" y="3742344"/>
              <a:ext cx="1832841" cy="7188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az alakzat táblázatszeletelőt jelöl. Ebben az Excel-verzióban nem használhatók táblázatszeletelők.
Ha egy régebbi Excel-verzióban módosították az alakzatot, vagy ha az Excel 2007-es vagy régebbi verziójában mentették a munkafüzetet, nem használható a szeletelő.</a:t>
              </a:r>
            </a:p>
          </xdr:txBody>
        </xdr:sp>
      </mc:Fallback>
    </mc:AlternateContent>
    <xdr:clientData/>
  </xdr:twoCellAnchor>
  <xdr:twoCellAnchor editAs="absolute">
    <xdr:from>
      <xdr:col>14</xdr:col>
      <xdr:colOff>371417</xdr:colOff>
      <xdr:row>109</xdr:row>
      <xdr:rowOff>123190</xdr:rowOff>
    </xdr:from>
    <xdr:to>
      <xdr:col>16</xdr:col>
      <xdr:colOff>357562</xdr:colOff>
      <xdr:row>116</xdr:row>
      <xdr:rowOff>69274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Regió">
              <a:extLst>
                <a:ext uri="{FF2B5EF4-FFF2-40B4-BE49-F238E27FC236}">
                  <a16:creationId xmlns:a16="http://schemas.microsoft.com/office/drawing/2014/main" id="{78C15655-286E-4DDD-8570-F1381E44C3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ó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84544" y="3725372"/>
              <a:ext cx="1828800" cy="120684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az alakzat táblázatszeletelőt jelöl. Ebben az Excel-verzióban nem használhatók táblázatszeletelők.
Ha egy régebbi Excel-verzióban módosították az alakzatot, vagy ha az Excel 2007-es vagy régebbi verziójában mentették a munkafüzetet, nem használható a szeletelő.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180109</xdr:colOff>
      <xdr:row>25</xdr:row>
      <xdr:rowOff>13856</xdr:rowOff>
    </xdr:from>
    <xdr:to>
      <xdr:col>15</xdr:col>
      <xdr:colOff>872836</xdr:colOff>
      <xdr:row>72</xdr:row>
      <xdr:rowOff>145474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Típus">
              <a:extLst>
                <a:ext uri="{FF2B5EF4-FFF2-40B4-BE49-F238E27FC236}">
                  <a16:creationId xmlns:a16="http://schemas.microsoft.com/office/drawing/2014/main" id="{6E0DD7AA-BB1D-4297-A329-A5B07259DC5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ípu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0582" y="554183"/>
              <a:ext cx="3456709" cy="13923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az alakzat táblázatszeletelőt jelöl. Ebben az Excel-verzióban nem használhatók táblázatszeletelők.
Ha egy régebbi Excel-verzióban módosították az alakzatot, vagy ha az Excel 2007-es vagy régebbi verziójában mentették a munkafüzetet, nem használható a szeletelő.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144780</xdr:colOff>
      <xdr:row>1</xdr:row>
      <xdr:rowOff>0</xdr:rowOff>
    </xdr:from>
    <xdr:to>
      <xdr:col>5</xdr:col>
      <xdr:colOff>659130</xdr:colOff>
      <xdr:row>23</xdr:row>
      <xdr:rowOff>32385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3420" y="205740"/>
          <a:ext cx="1794510" cy="405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0</xdr:rowOff>
    </xdr:from>
    <xdr:to>
      <xdr:col>6</xdr:col>
      <xdr:colOff>201930</xdr:colOff>
      <xdr:row>22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620" y="0"/>
          <a:ext cx="1344930" cy="405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91440</xdr:colOff>
      <xdr:row>12</xdr:row>
      <xdr:rowOff>144780</xdr:rowOff>
    </xdr:from>
    <xdr:to>
      <xdr:col>17</xdr:col>
      <xdr:colOff>182880</xdr:colOff>
      <xdr:row>24</xdr:row>
      <xdr:rowOff>152400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6060" y="2339340"/>
          <a:ext cx="8275320" cy="2202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604520</xdr:colOff>
      <xdr:row>2</xdr:row>
      <xdr:rowOff>167640</xdr:rowOff>
    </xdr:from>
    <xdr:to>
      <xdr:col>14</xdr:col>
      <xdr:colOff>284480</xdr:colOff>
      <xdr:row>15</xdr:row>
      <xdr:rowOff>175260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6600" y="533400"/>
          <a:ext cx="3947160" cy="238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259080</xdr:colOff>
      <xdr:row>0</xdr:row>
      <xdr:rowOff>0</xdr:rowOff>
    </xdr:from>
    <xdr:to>
      <xdr:col>12</xdr:col>
      <xdr:colOff>701040</xdr:colOff>
      <xdr:row>9</xdr:row>
      <xdr:rowOff>7620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B744C1F6-C23A-46C0-A1DC-A97D80F73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0"/>
          <a:ext cx="635508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259080</xdr:colOff>
      <xdr:row>9</xdr:row>
      <xdr:rowOff>160020</xdr:rowOff>
    </xdr:from>
    <xdr:to>
      <xdr:col>12</xdr:col>
      <xdr:colOff>701040</xdr:colOff>
      <xdr:row>19</xdr:row>
      <xdr:rowOff>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B49F146C-54FB-4BB2-B78D-25410C268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57400"/>
          <a:ext cx="6355080" cy="199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259080</xdr:colOff>
      <xdr:row>19</xdr:row>
      <xdr:rowOff>160020</xdr:rowOff>
    </xdr:from>
    <xdr:to>
      <xdr:col>12</xdr:col>
      <xdr:colOff>701040</xdr:colOff>
      <xdr:row>27</xdr:row>
      <xdr:rowOff>0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7AA9BC28-14AC-4117-915C-2C7F2CC83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4213860"/>
          <a:ext cx="6355080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66674</xdr:colOff>
      <xdr:row>0</xdr:row>
      <xdr:rowOff>173767</xdr:rowOff>
    </xdr:from>
    <xdr:to>
      <xdr:col>18</xdr:col>
      <xdr:colOff>571499</xdr:colOff>
      <xdr:row>12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6114" y="173767"/>
          <a:ext cx="5381625" cy="2030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67e7ee5769befafe/tanitas/IBS%202019/norm_grafik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R360\Desktop\Dash\Chapter%203%20Samp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zamolasok"/>
      <sheetName val="rajzol"/>
      <sheetName val="prob 2 kozott"/>
      <sheetName val="prob more"/>
      <sheetName val="prob less"/>
      <sheetName val="norm inv"/>
      <sheetName val="binom"/>
      <sheetName val="binom for word"/>
      <sheetName val="Poisson"/>
      <sheetName val="HiperGeo"/>
      <sheetName val="Exponencialis"/>
    </sheetNames>
    <sheetDataSet>
      <sheetData sheetId="0">
        <row r="2">
          <cell r="A2">
            <v>-4</v>
          </cell>
          <cell r="B2">
            <v>1.3383022576488537E-4</v>
          </cell>
          <cell r="C2" t="e">
            <v>#N/A</v>
          </cell>
        </row>
        <row r="3">
          <cell r="A3">
            <v>-3.99</v>
          </cell>
          <cell r="B3">
            <v>1.3928497646575994E-4</v>
          </cell>
          <cell r="C3" t="e">
            <v>#N/A</v>
          </cell>
        </row>
        <row r="4">
          <cell r="A4">
            <v>-3.98</v>
          </cell>
          <cell r="B4">
            <v>1.4494756042389106E-4</v>
          </cell>
          <cell r="C4" t="e">
            <v>#N/A</v>
          </cell>
        </row>
        <row r="5">
          <cell r="A5">
            <v>-3.97</v>
          </cell>
          <cell r="B5">
            <v>1.508252715505178E-4</v>
          </cell>
          <cell r="C5" t="e">
            <v>#N/A</v>
          </cell>
        </row>
        <row r="6">
          <cell r="A6">
            <v>-3.96</v>
          </cell>
          <cell r="B6">
            <v>1.5692563406553226E-4</v>
          </cell>
          <cell r="C6" t="e">
            <v>#N/A</v>
          </cell>
        </row>
        <row r="7">
          <cell r="A7">
            <v>-3.95</v>
          </cell>
          <cell r="B7">
            <v>1.6325640876624199E-4</v>
          </cell>
          <cell r="C7" t="e">
            <v>#N/A</v>
          </cell>
        </row>
        <row r="8">
          <cell r="A8">
            <v>-3.94</v>
          </cell>
          <cell r="B8">
            <v>1.6982559942934359E-4</v>
          </cell>
          <cell r="C8" t="e">
            <v>#N/A</v>
          </cell>
        </row>
        <row r="9">
          <cell r="A9">
            <v>-3.93</v>
          </cell>
          <cell r="B9">
            <v>1.7664145934757092E-4</v>
          </cell>
          <cell r="C9" t="e">
            <v>#N/A</v>
          </cell>
        </row>
        <row r="10">
          <cell r="A10">
            <v>-3.92</v>
          </cell>
          <cell r="B10">
            <v>1.8371249800245711E-4</v>
          </cell>
          <cell r="C10" t="e">
            <v>#N/A</v>
          </cell>
        </row>
        <row r="11">
          <cell r="A11">
            <v>-3.91</v>
          </cell>
          <cell r="B11">
            <v>1.9104748787459762E-4</v>
          </cell>
          <cell r="C11" t="e">
            <v>#N/A</v>
          </cell>
        </row>
        <row r="12">
          <cell r="A12">
            <v>-3.9</v>
          </cell>
          <cell r="B12">
            <v>1.9865547139277272E-4</v>
          </cell>
          <cell r="C12" t="e">
            <v>#N/A</v>
          </cell>
        </row>
        <row r="13">
          <cell r="A13">
            <v>-3.89</v>
          </cell>
          <cell r="B13">
            <v>2.0654576802322548E-4</v>
          </cell>
          <cell r="C13" t="e">
            <v>#N/A</v>
          </cell>
        </row>
        <row r="14">
          <cell r="A14">
            <v>-3.88</v>
          </cell>
          <cell r="B14">
            <v>2.1472798150036704E-4</v>
          </cell>
          <cell r="C14" t="e">
            <v>#N/A</v>
          </cell>
        </row>
        <row r="15">
          <cell r="A15">
            <v>-3.87</v>
          </cell>
          <cell r="B15">
            <v>2.2321200720010206E-4</v>
          </cell>
          <cell r="C15" t="e">
            <v>#N/A</v>
          </cell>
        </row>
        <row r="16">
          <cell r="A16">
            <v>-3.86</v>
          </cell>
          <cell r="B16">
            <v>2.3200803965694238E-4</v>
          </cell>
          <cell r="C16" t="e">
            <v>#N/A</v>
          </cell>
        </row>
        <row r="17">
          <cell r="A17">
            <v>-3.85</v>
          </cell>
          <cell r="B17">
            <v>2.4112658022599324E-4</v>
          </cell>
          <cell r="C17" t="e">
            <v>#N/A</v>
          </cell>
        </row>
        <row r="18">
          <cell r="A18">
            <v>-3.84</v>
          </cell>
          <cell r="B18">
            <v>2.5057844489086075E-4</v>
          </cell>
          <cell r="C18" t="e">
            <v>#N/A</v>
          </cell>
        </row>
        <row r="19">
          <cell r="A19">
            <v>-3.83</v>
          </cell>
          <cell r="B19">
            <v>2.6037477221844247E-4</v>
          </cell>
          <cell r="C19" t="e">
            <v>#N/A</v>
          </cell>
        </row>
        <row r="20">
          <cell r="A20">
            <v>-3.82</v>
          </cell>
          <cell r="B20">
            <v>2.70527031461521E-4</v>
          </cell>
          <cell r="C20" t="e">
            <v>#N/A</v>
          </cell>
        </row>
        <row r="21">
          <cell r="A21">
            <v>-3.81</v>
          </cell>
          <cell r="B21">
            <v>2.8104703080998632E-4</v>
          </cell>
          <cell r="C21" t="e">
            <v>#N/A</v>
          </cell>
        </row>
        <row r="22">
          <cell r="A22">
            <v>-3.8</v>
          </cell>
          <cell r="B22">
            <v>2.9194692579146027E-4</v>
          </cell>
          <cell r="C22" t="e">
            <v>#N/A</v>
          </cell>
        </row>
        <row r="23">
          <cell r="A23">
            <v>-3.79</v>
          </cell>
          <cell r="B23">
            <v>3.0323922782200417E-4</v>
          </cell>
          <cell r="C23" t="e">
            <v>#N/A</v>
          </cell>
        </row>
        <row r="24">
          <cell r="A24">
            <v>-3.78</v>
          </cell>
          <cell r="B24">
            <v>3.1493681290752188E-4</v>
          </cell>
          <cell r="C24" t="e">
            <v>#N/A</v>
          </cell>
        </row>
        <row r="25">
          <cell r="A25">
            <v>-3.77</v>
          </cell>
          <cell r="B25">
            <v>3.2705293049637498E-4</v>
          </cell>
          <cell r="C25" t="e">
            <v>#N/A</v>
          </cell>
        </row>
        <row r="26">
          <cell r="A26">
            <v>-3.76</v>
          </cell>
          <cell r="B26">
            <v>3.3960121248365478E-4</v>
          </cell>
          <cell r="C26" t="e">
            <v>#N/A</v>
          </cell>
        </row>
        <row r="27">
          <cell r="A27">
            <v>-3.75</v>
          </cell>
          <cell r="B27">
            <v>3.5259568236744541E-4</v>
          </cell>
          <cell r="C27" t="e">
            <v>#N/A</v>
          </cell>
        </row>
        <row r="28">
          <cell r="A28">
            <v>-3.74</v>
          </cell>
          <cell r="B28">
            <v>3.6605076455733496E-4</v>
          </cell>
          <cell r="C28" t="e">
            <v>#N/A</v>
          </cell>
        </row>
        <row r="29">
          <cell r="A29">
            <v>-3.73</v>
          </cell>
          <cell r="B29">
            <v>3.7998129383532141E-4</v>
          </cell>
          <cell r="C29" t="e">
            <v>#N/A</v>
          </cell>
        </row>
        <row r="30">
          <cell r="A30">
            <v>-3.7199999999999998</v>
          </cell>
          <cell r="B30">
            <v>3.9440252496915693E-4</v>
          </cell>
          <cell r="C30" t="e">
            <v>#N/A</v>
          </cell>
        </row>
        <row r="31">
          <cell r="A31">
            <v>-3.71</v>
          </cell>
          <cell r="B31">
            <v>4.0933014247807883E-4</v>
          </cell>
          <cell r="C31" t="e">
            <v>#N/A</v>
          </cell>
        </row>
        <row r="32">
          <cell r="A32">
            <v>-3.7</v>
          </cell>
          <cell r="B32">
            <v>4.2478027055075143E-4</v>
          </cell>
          <cell r="C32" t="e">
            <v>#N/A</v>
          </cell>
        </row>
        <row r="33">
          <cell r="A33">
            <v>-3.69</v>
          </cell>
          <cell r="B33">
            <v>4.4076948311513252E-4</v>
          </cell>
          <cell r="C33" t="e">
            <v>#N/A</v>
          </cell>
        </row>
        <row r="34">
          <cell r="A34">
            <v>-3.68</v>
          </cell>
          <cell r="B34">
            <v>4.5731481405985675E-4</v>
          </cell>
          <cell r="C34" t="e">
            <v>#N/A</v>
          </cell>
        </row>
        <row r="35">
          <cell r="A35">
            <v>-3.67</v>
          </cell>
          <cell r="B35">
            <v>4.7443376760662064E-4</v>
          </cell>
          <cell r="C35" t="e">
            <v>#N/A</v>
          </cell>
        </row>
        <row r="36">
          <cell r="A36">
            <v>-3.66</v>
          </cell>
          <cell r="B36">
            <v>4.9214432883289312E-4</v>
          </cell>
          <cell r="C36" t="e">
            <v>#N/A</v>
          </cell>
        </row>
        <row r="37">
          <cell r="A37">
            <v>-3.65</v>
          </cell>
          <cell r="B37">
            <v>5.104649743441856E-4</v>
          </cell>
          <cell r="C37" t="e">
            <v>#N/A</v>
          </cell>
        </row>
        <row r="38">
          <cell r="A38">
            <v>-3.64</v>
          </cell>
          <cell r="B38">
            <v>5.2941468309493475E-4</v>
          </cell>
          <cell r="C38" t="e">
            <v>#N/A</v>
          </cell>
        </row>
        <row r="39">
          <cell r="A39">
            <v>-3.63</v>
          </cell>
          <cell r="B39">
            <v>5.490129473569587E-4</v>
          </cell>
          <cell r="C39" t="e">
            <v>#N/A</v>
          </cell>
        </row>
        <row r="40">
          <cell r="A40">
            <v>-3.62</v>
          </cell>
          <cell r="B40">
            <v>5.6927978383425261E-4</v>
          </cell>
          <cell r="C40" t="e">
            <v>#N/A</v>
          </cell>
        </row>
        <row r="41">
          <cell r="A41">
            <v>-3.61</v>
          </cell>
          <cell r="B41">
            <v>5.9023574492278561E-4</v>
          </cell>
          <cell r="C41" t="e">
            <v>#N/A</v>
          </cell>
        </row>
        <row r="42">
          <cell r="A42">
            <v>-3.6</v>
          </cell>
          <cell r="B42">
            <v>6.119019301137719E-4</v>
          </cell>
          <cell r="C42" t="e">
            <v>#N/A</v>
          </cell>
        </row>
        <row r="43">
          <cell r="A43">
            <v>-3.59</v>
          </cell>
          <cell r="B43">
            <v>6.342999975387576E-4</v>
          </cell>
          <cell r="C43" t="e">
            <v>#N/A</v>
          </cell>
        </row>
        <row r="44">
          <cell r="A44">
            <v>-3.58</v>
          </cell>
          <cell r="B44">
            <v>6.5745217565467645E-4</v>
          </cell>
          <cell r="C44" t="e">
            <v>#N/A</v>
          </cell>
        </row>
        <row r="45">
          <cell r="A45">
            <v>-3.57</v>
          </cell>
          <cell r="B45">
            <v>6.8138127506689212E-4</v>
          </cell>
          <cell r="C45" t="e">
            <v>#N/A</v>
          </cell>
        </row>
        <row r="46">
          <cell r="A46">
            <v>-3.56</v>
          </cell>
          <cell r="B46">
            <v>7.061107004880362E-4</v>
          </cell>
          <cell r="C46" t="e">
            <v>#N/A</v>
          </cell>
        </row>
        <row r="47">
          <cell r="A47">
            <v>-3.55</v>
          </cell>
          <cell r="B47">
            <v>7.3166446283031089E-4</v>
          </cell>
          <cell r="C47" t="e">
            <v>#N/A</v>
          </cell>
        </row>
        <row r="48">
          <cell r="A48">
            <v>-3.54</v>
          </cell>
          <cell r="B48">
            <v>7.580671914287103E-4</v>
          </cell>
          <cell r="C48" t="e">
            <v>#N/A</v>
          </cell>
        </row>
        <row r="49">
          <cell r="A49">
            <v>-3.53</v>
          </cell>
          <cell r="B49">
            <v>7.8534414639246997E-4</v>
          </cell>
          <cell r="C49" t="e">
            <v>#N/A</v>
          </cell>
        </row>
        <row r="50">
          <cell r="A50">
            <v>-3.52</v>
          </cell>
          <cell r="B50">
            <v>8.1352123108180841E-4</v>
          </cell>
          <cell r="C50" t="e">
            <v>#N/A</v>
          </cell>
        </row>
        <row r="51">
          <cell r="A51">
            <v>-3.51</v>
          </cell>
          <cell r="B51">
            <v>8.4262500470690268E-4</v>
          </cell>
          <cell r="C51" t="e">
            <v>#N/A</v>
          </cell>
        </row>
        <row r="52">
          <cell r="A52">
            <v>-3.5</v>
          </cell>
          <cell r="B52">
            <v>8.7268269504576015E-4</v>
          </cell>
          <cell r="C52" t="e">
            <v>#N/A</v>
          </cell>
        </row>
        <row r="53">
          <cell r="A53">
            <v>-3.49</v>
          </cell>
          <cell r="B53">
            <v>9.0372221127752448E-4</v>
          </cell>
          <cell r="C53" t="e">
            <v>#N/A</v>
          </cell>
        </row>
        <row r="54">
          <cell r="A54">
            <v>-3.48</v>
          </cell>
          <cell r="B54">
            <v>9.3577215692747977E-4</v>
          </cell>
          <cell r="C54" t="e">
            <v>#N/A</v>
          </cell>
        </row>
        <row r="55">
          <cell r="A55">
            <v>-3.4699999999999998</v>
          </cell>
          <cell r="B55">
            <v>9.6886184291984678E-4</v>
          </cell>
          <cell r="C55" t="e">
            <v>#N/A</v>
          </cell>
        </row>
        <row r="56">
          <cell r="A56">
            <v>-3.46</v>
          </cell>
          <cell r="B56">
            <v>1.0030213007342376E-3</v>
          </cell>
          <cell r="C56" t="e">
            <v>#N/A</v>
          </cell>
        </row>
        <row r="57">
          <cell r="A57">
            <v>-3.45</v>
          </cell>
          <cell r="B57">
            <v>1.0382812956614103E-3</v>
          </cell>
          <cell r="C57" t="e">
            <v>#N/A</v>
          </cell>
        </row>
        <row r="58">
          <cell r="A58">
            <v>-3.44</v>
          </cell>
          <cell r="B58">
            <v>1.0746733401537356E-3</v>
          </cell>
          <cell r="C58" t="e">
            <v>#N/A</v>
          </cell>
        </row>
        <row r="59">
          <cell r="A59">
            <v>-3.4299999999999997</v>
          </cell>
          <cell r="B59">
            <v>1.112229707265567E-3</v>
          </cell>
          <cell r="C59" t="e">
            <v>#N/A</v>
          </cell>
        </row>
        <row r="60">
          <cell r="A60">
            <v>-3.42</v>
          </cell>
          <cell r="B60">
            <v>1.1509834441784845E-3</v>
          </cell>
          <cell r="C60" t="e">
            <v>#N/A</v>
          </cell>
        </row>
        <row r="61">
          <cell r="A61">
            <v>-3.41</v>
          </cell>
          <cell r="B61">
            <v>1.1909683858061166E-3</v>
          </cell>
          <cell r="C61" t="e">
            <v>#N/A</v>
          </cell>
        </row>
        <row r="62">
          <cell r="A62">
            <v>-3.4</v>
          </cell>
          <cell r="B62">
            <v>1.2322191684730199E-3</v>
          </cell>
          <cell r="C62" t="e">
            <v>#N/A</v>
          </cell>
        </row>
        <row r="63">
          <cell r="A63">
            <v>-3.39</v>
          </cell>
          <cell r="B63">
            <v>1.2747712436618327E-3</v>
          </cell>
          <cell r="C63" t="e">
            <v>#N/A</v>
          </cell>
        </row>
        <row r="64">
          <cell r="A64">
            <v>-3.38</v>
          </cell>
          <cell r="B64">
            <v>1.3186608918227423E-3</v>
          </cell>
          <cell r="C64" t="e">
            <v>#N/A</v>
          </cell>
        </row>
        <row r="65">
          <cell r="A65">
            <v>-3.37</v>
          </cell>
          <cell r="B65">
            <v>1.3639252362389036E-3</v>
          </cell>
          <cell r="C65" t="e">
            <v>#N/A</v>
          </cell>
        </row>
        <row r="66">
          <cell r="A66">
            <v>-3.36</v>
          </cell>
          <cell r="B66">
            <v>1.4106022569413848E-3</v>
          </cell>
          <cell r="C66" t="e">
            <v>#N/A</v>
          </cell>
        </row>
        <row r="67">
          <cell r="A67">
            <v>-3.35</v>
          </cell>
          <cell r="B67">
            <v>1.4587308046667459E-3</v>
          </cell>
          <cell r="C67" t="e">
            <v>#N/A</v>
          </cell>
        </row>
        <row r="68">
          <cell r="A68">
            <v>-3.34</v>
          </cell>
          <cell r="B68">
            <v>1.5083506148503073E-3</v>
          </cell>
          <cell r="C68" t="e">
            <v>#N/A</v>
          </cell>
        </row>
        <row r="69">
          <cell r="A69">
            <v>-3.33</v>
          </cell>
          <cell r="B69">
            <v>1.5595023216476915E-3</v>
          </cell>
          <cell r="C69" t="e">
            <v>#N/A</v>
          </cell>
        </row>
        <row r="70">
          <cell r="A70">
            <v>-3.32</v>
          </cell>
          <cell r="B70">
            <v>1.6122274719771244E-3</v>
          </cell>
          <cell r="C70" t="e">
            <v>#N/A</v>
          </cell>
        </row>
        <row r="71">
          <cell r="A71">
            <v>-3.31</v>
          </cell>
          <cell r="B71">
            <v>1.6665685395745797E-3</v>
          </cell>
          <cell r="C71" t="e">
            <v>#N/A</v>
          </cell>
        </row>
        <row r="72">
          <cell r="A72">
            <v>-3.3</v>
          </cell>
          <cell r="B72">
            <v>1.7225689390536812E-3</v>
          </cell>
          <cell r="C72" t="e">
            <v>#N/A</v>
          </cell>
        </row>
        <row r="73">
          <cell r="A73">
            <v>-3.29</v>
          </cell>
          <cell r="B73">
            <v>1.7802730399618786E-3</v>
          </cell>
          <cell r="C73" t="e">
            <v>#N/A</v>
          </cell>
        </row>
        <row r="74">
          <cell r="A74">
            <v>-3.2800000000000002</v>
          </cell>
          <cell r="B74">
            <v>1.8397261808242775E-3</v>
          </cell>
          <cell r="C74" t="e">
            <v>#N/A</v>
          </cell>
        </row>
        <row r="75">
          <cell r="A75">
            <v>-3.27</v>
          </cell>
          <cell r="B75">
            <v>1.9009746831660803E-3</v>
          </cell>
          <cell r="C75" t="e">
            <v>#N/A</v>
          </cell>
        </row>
        <row r="76">
          <cell r="A76">
            <v>-3.26</v>
          </cell>
          <cell r="B76">
            <v>1.9640658655043761E-3</v>
          </cell>
          <cell r="C76" t="e">
            <v>#N/A</v>
          </cell>
        </row>
        <row r="77">
          <cell r="A77">
            <v>-3.25</v>
          </cell>
          <cell r="B77">
            <v>2.0290480572997681E-3</v>
          </cell>
          <cell r="C77" t="e">
            <v>#N/A</v>
          </cell>
        </row>
        <row r="78">
          <cell r="A78">
            <v>-3.24</v>
          </cell>
          <cell r="B78">
            <v>2.0959706128579419E-3</v>
          </cell>
          <cell r="C78" t="e">
            <v>#N/A</v>
          </cell>
        </row>
        <row r="79">
          <cell r="A79">
            <v>-3.23</v>
          </cell>
          <cell r="B79">
            <v>2.164883925171062E-3</v>
          </cell>
          <cell r="C79" t="e">
            <v>#N/A</v>
          </cell>
        </row>
        <row r="80">
          <cell r="A80">
            <v>-3.2199999999999998</v>
          </cell>
          <cell r="B80">
            <v>2.2358394396885424E-3</v>
          </cell>
          <cell r="C80" t="e">
            <v>#N/A</v>
          </cell>
        </row>
        <row r="81">
          <cell r="A81">
            <v>-3.21</v>
          </cell>
          <cell r="B81">
            <v>2.3088896680064958E-3</v>
          </cell>
          <cell r="C81" t="e">
            <v>#N/A</v>
          </cell>
        </row>
        <row r="82">
          <cell r="A82">
            <v>-3.2</v>
          </cell>
          <cell r="B82">
            <v>2.3840882014648404E-3</v>
          </cell>
          <cell r="C82" t="e">
            <v>#N/A</v>
          </cell>
        </row>
        <row r="83">
          <cell r="A83">
            <v>-3.19</v>
          </cell>
          <cell r="B83">
            <v>2.4614897246407006E-3</v>
          </cell>
          <cell r="C83" t="e">
            <v>#N/A</v>
          </cell>
        </row>
        <row r="84">
          <cell r="A84">
            <v>-3.1799999999999997</v>
          </cell>
          <cell r="B84">
            <v>2.5411500287265262E-3</v>
          </cell>
          <cell r="C84" t="e">
            <v>#N/A</v>
          </cell>
        </row>
        <row r="85">
          <cell r="A85">
            <v>-3.17</v>
          </cell>
          <cell r="B85">
            <v>2.6231260247810244E-3</v>
          </cell>
          <cell r="C85" t="e">
            <v>#N/A</v>
          </cell>
        </row>
        <row r="86">
          <cell r="A86">
            <v>-3.16</v>
          </cell>
          <cell r="B86">
            <v>2.7074757568406999E-3</v>
          </cell>
          <cell r="C86" t="e">
            <v>#N/A</v>
          </cell>
        </row>
        <row r="87">
          <cell r="A87">
            <v>-3.15</v>
          </cell>
          <cell r="B87">
            <v>2.7942584148794472E-3</v>
          </cell>
          <cell r="C87" t="e">
            <v>#N/A</v>
          </cell>
        </row>
        <row r="88">
          <cell r="A88">
            <v>-3.14</v>
          </cell>
          <cell r="B88">
            <v>2.8835343476034392E-3</v>
          </cell>
          <cell r="C88" t="e">
            <v>#N/A</v>
          </cell>
        </row>
        <row r="89">
          <cell r="A89">
            <v>-3.13</v>
          </cell>
          <cell r="B89">
            <v>2.9753650750682535E-3</v>
          </cell>
          <cell r="C89" t="e">
            <v>#N/A</v>
          </cell>
        </row>
        <row r="90">
          <cell r="A90">
            <v>-3.12</v>
          </cell>
          <cell r="B90">
            <v>3.0698133011047403E-3</v>
          </cell>
          <cell r="C90" t="e">
            <v>#N/A</v>
          </cell>
        </row>
        <row r="91">
          <cell r="A91">
            <v>-3.11</v>
          </cell>
          <cell r="B91">
            <v>3.1669429255400811E-3</v>
          </cell>
          <cell r="C91" t="e">
            <v>#N/A</v>
          </cell>
        </row>
        <row r="92">
          <cell r="A92">
            <v>-3.1</v>
          </cell>
          <cell r="B92">
            <v>3.2668190561999182E-3</v>
          </cell>
          <cell r="C92" t="e">
            <v>#N/A</v>
          </cell>
        </row>
        <row r="93">
          <cell r="A93">
            <v>-3.09</v>
          </cell>
          <cell r="B93">
            <v>3.3695080206774812E-3</v>
          </cell>
          <cell r="C93" t="e">
            <v>#N/A</v>
          </cell>
        </row>
        <row r="94">
          <cell r="A94">
            <v>-3.08</v>
          </cell>
          <cell r="B94">
            <v>3.4750773778549375E-3</v>
          </cell>
          <cell r="C94" t="e">
            <v>#N/A</v>
          </cell>
        </row>
        <row r="95">
          <cell r="A95">
            <v>-3.07</v>
          </cell>
          <cell r="B95">
            <v>3.5835959291623614E-3</v>
          </cell>
          <cell r="C95" t="e">
            <v>#N/A</v>
          </cell>
        </row>
        <row r="96">
          <cell r="A96">
            <v>-3.06</v>
          </cell>
          <cell r="B96">
            <v>3.6951337295590349E-3</v>
          </cell>
          <cell r="C96" t="e">
            <v>#N/A</v>
          </cell>
        </row>
        <row r="97">
          <cell r="A97">
            <v>-3.05</v>
          </cell>
          <cell r="B97">
            <v>3.8097620982218104E-3</v>
          </cell>
          <cell r="C97" t="e">
            <v>#N/A</v>
          </cell>
        </row>
        <row r="98">
          <cell r="A98">
            <v>-3.04</v>
          </cell>
          <cell r="B98">
            <v>3.9275536289247789E-3</v>
          </cell>
          <cell r="C98" t="e">
            <v>#N/A</v>
          </cell>
        </row>
        <row r="99">
          <cell r="A99">
            <v>-3.0300000000000002</v>
          </cell>
          <cell r="B99">
            <v>4.0485822000944265E-3</v>
          </cell>
          <cell r="C99" t="e">
            <v>#N/A</v>
          </cell>
        </row>
        <row r="100">
          <cell r="A100">
            <v>-3.02</v>
          </cell>
          <cell r="B100">
            <v>4.1729229845239623E-3</v>
          </cell>
          <cell r="C100" t="e">
            <v>#N/A</v>
          </cell>
        </row>
        <row r="101">
          <cell r="A101">
            <v>-3.01</v>
          </cell>
          <cell r="B101">
            <v>4.3006524587304498E-3</v>
          </cell>
          <cell r="C101" t="e">
            <v>#N/A</v>
          </cell>
        </row>
        <row r="102">
          <cell r="A102">
            <v>-3</v>
          </cell>
          <cell r="B102">
            <v>4.4318484119380075E-3</v>
          </cell>
          <cell r="C102" t="e">
            <v>#N/A</v>
          </cell>
        </row>
        <row r="103">
          <cell r="A103">
            <v>-2.99</v>
          </cell>
          <cell r="B103">
            <v>4.5665899546701444E-3</v>
          </cell>
          <cell r="C103" t="e">
            <v>#N/A</v>
          </cell>
        </row>
        <row r="104">
          <cell r="A104">
            <v>-2.98</v>
          </cell>
          <cell r="B104">
            <v>4.7049575269339792E-3</v>
          </cell>
          <cell r="C104" t="e">
            <v>#N/A</v>
          </cell>
        </row>
        <row r="105">
          <cell r="A105">
            <v>-2.9699999999999998</v>
          </cell>
          <cell r="B105">
            <v>4.8470329059789527E-3</v>
          </cell>
          <cell r="C105" t="e">
            <v>#N/A</v>
          </cell>
        </row>
        <row r="106">
          <cell r="A106">
            <v>-2.96</v>
          </cell>
          <cell r="B106">
            <v>4.9928992136123763E-3</v>
          </cell>
          <cell r="C106" t="e">
            <v>#N/A</v>
          </cell>
        </row>
        <row r="107">
          <cell r="A107">
            <v>-2.95</v>
          </cell>
          <cell r="B107">
            <v>5.1426409230539392E-3</v>
          </cell>
          <cell r="C107" t="e">
            <v>#N/A</v>
          </cell>
        </row>
        <row r="108">
          <cell r="A108">
            <v>-2.94</v>
          </cell>
          <cell r="B108">
            <v>5.2963438653110201E-3</v>
          </cell>
          <cell r="C108" t="e">
            <v>#N/A</v>
          </cell>
        </row>
        <row r="109">
          <cell r="A109">
            <v>-2.9299999999999997</v>
          </cell>
          <cell r="B109">
            <v>5.4540952350565549E-3</v>
          </cell>
          <cell r="C109" t="e">
            <v>#N/A</v>
          </cell>
        </row>
        <row r="110">
          <cell r="A110">
            <v>-2.92</v>
          </cell>
          <cell r="B110">
            <v>5.615983595990969E-3</v>
          </cell>
          <cell r="C110" t="e">
            <v>#N/A</v>
          </cell>
        </row>
        <row r="111">
          <cell r="A111">
            <v>-2.91</v>
          </cell>
          <cell r="B111">
            <v>5.7820988856694729E-3</v>
          </cell>
          <cell r="C111" t="e">
            <v>#N/A</v>
          </cell>
        </row>
        <row r="112">
          <cell r="A112">
            <v>-2.9</v>
          </cell>
          <cell r="B112">
            <v>5.9525324197758538E-3</v>
          </cell>
          <cell r="C112" t="e">
            <v>#N/A</v>
          </cell>
        </row>
        <row r="113">
          <cell r="A113">
            <v>-2.8899999999999997</v>
          </cell>
          <cell r="B113">
            <v>6.1273768958236934E-3</v>
          </cell>
          <cell r="C113" t="e">
            <v>#N/A</v>
          </cell>
        </row>
        <row r="114">
          <cell r="A114">
            <v>-2.88</v>
          </cell>
          <cell r="B114">
            <v>6.3067263962659275E-3</v>
          </cell>
          <cell r="C114" t="e">
            <v>#N/A</v>
          </cell>
        </row>
        <row r="115">
          <cell r="A115">
            <v>-2.87</v>
          </cell>
          <cell r="B115">
            <v>6.4906763909933643E-3</v>
          </cell>
          <cell r="C115" t="e">
            <v>#N/A</v>
          </cell>
        </row>
        <row r="116">
          <cell r="A116">
            <v>-2.86</v>
          </cell>
          <cell r="B116">
            <v>6.6793237392026202E-3</v>
          </cell>
          <cell r="C116" t="e">
            <v>#N/A</v>
          </cell>
        </row>
        <row r="117">
          <cell r="A117">
            <v>-2.8499999999999996</v>
          </cell>
          <cell r="B117">
            <v>6.8727666906139781E-3</v>
          </cell>
          <cell r="C117" t="e">
            <v>#N/A</v>
          </cell>
        </row>
        <row r="118">
          <cell r="A118">
            <v>-2.84</v>
          </cell>
          <cell r="B118">
            <v>7.0711048860194487E-3</v>
          </cell>
          <cell r="C118" t="e">
            <v>#N/A</v>
          </cell>
        </row>
        <row r="119">
          <cell r="A119">
            <v>-2.83</v>
          </cell>
          <cell r="B119">
            <v>7.2744393571412182E-3</v>
          </cell>
          <cell r="C119" t="e">
            <v>#N/A</v>
          </cell>
        </row>
        <row r="120">
          <cell r="A120">
            <v>-2.8200000000000003</v>
          </cell>
          <cell r="B120">
            <v>7.4828725257805526E-3</v>
          </cell>
          <cell r="C120" t="e">
            <v>#N/A</v>
          </cell>
        </row>
        <row r="121">
          <cell r="A121">
            <v>-2.81</v>
          </cell>
          <cell r="B121">
            <v>7.6965082022373218E-3</v>
          </cell>
          <cell r="C121" t="e">
            <v>#N/A</v>
          </cell>
        </row>
        <row r="122">
          <cell r="A122">
            <v>-2.8</v>
          </cell>
          <cell r="B122">
            <v>7.9154515829799686E-3</v>
          </cell>
          <cell r="C122" t="e">
            <v>#N/A</v>
          </cell>
        </row>
        <row r="123">
          <cell r="A123">
            <v>-2.79</v>
          </cell>
          <cell r="B123">
            <v>8.1398092475460215E-3</v>
          </cell>
          <cell r="C123" t="e">
            <v>#N/A</v>
          </cell>
        </row>
        <row r="124">
          <cell r="A124">
            <v>-2.7800000000000002</v>
          </cell>
          <cell r="B124">
            <v>8.3696891546530226E-3</v>
          </cell>
          <cell r="C124" t="e">
            <v>#N/A</v>
          </cell>
        </row>
        <row r="125">
          <cell r="A125">
            <v>-2.77</v>
          </cell>
          <cell r="B125">
            <v>8.6052006374996715E-3</v>
          </cell>
          <cell r="C125" t="e">
            <v>#N/A</v>
          </cell>
        </row>
        <row r="126">
          <cell r="A126">
            <v>-2.76</v>
          </cell>
          <cell r="B126">
            <v>8.8464543982372315E-3</v>
          </cell>
          <cell r="C126" t="e">
            <v>#N/A</v>
          </cell>
        </row>
        <row r="127">
          <cell r="A127">
            <v>-2.75</v>
          </cell>
          <cell r="B127">
            <v>9.0935625015910529E-3</v>
          </cell>
          <cell r="C127" t="e">
            <v>#N/A</v>
          </cell>
        </row>
        <row r="128">
          <cell r="A128">
            <v>-2.74</v>
          </cell>
          <cell r="B128">
            <v>9.3466383676122835E-3</v>
          </cell>
          <cell r="C128" t="e">
            <v>#N/A</v>
          </cell>
        </row>
        <row r="129">
          <cell r="A129">
            <v>-2.73</v>
          </cell>
          <cell r="B129">
            <v>9.6057967635395872E-3</v>
          </cell>
          <cell r="C129" t="e">
            <v>#N/A</v>
          </cell>
        </row>
        <row r="130">
          <cell r="A130">
            <v>-2.7199999999999998</v>
          </cell>
          <cell r="B130">
            <v>9.8711537947511439E-3</v>
          </cell>
          <cell r="C130" t="e">
            <v>#N/A</v>
          </cell>
        </row>
        <row r="131">
          <cell r="A131">
            <v>-2.71</v>
          </cell>
          <cell r="B131">
            <v>1.0142826894787077E-2</v>
          </cell>
          <cell r="C131" t="e">
            <v>#N/A</v>
          </cell>
        </row>
        <row r="132">
          <cell r="A132">
            <v>-2.7</v>
          </cell>
          <cell r="B132">
            <v>1.0420934814422592E-2</v>
          </cell>
          <cell r="C132" t="e">
            <v>#N/A</v>
          </cell>
        </row>
        <row r="133">
          <cell r="A133">
            <v>-2.69</v>
          </cell>
          <cell r="B133">
            <v>1.0705597609772187E-2</v>
          </cell>
          <cell r="C133" t="e">
            <v>#N/A</v>
          </cell>
        </row>
        <row r="134">
          <cell r="A134">
            <v>-2.6799999999999997</v>
          </cell>
          <cell r="B134">
            <v>1.0996936629405587E-2</v>
          </cell>
          <cell r="C134" t="e">
            <v>#N/A</v>
          </cell>
        </row>
        <row r="135">
          <cell r="A135">
            <v>-2.67</v>
          </cell>
          <cell r="B135">
            <v>1.1295074500456135E-2</v>
          </cell>
          <cell r="C135" t="e">
            <v>#N/A</v>
          </cell>
        </row>
        <row r="136">
          <cell r="A136">
            <v>-2.66</v>
          </cell>
          <cell r="B136">
            <v>1.1600135113702561E-2</v>
          </cell>
          <cell r="C136" t="e">
            <v>#N/A</v>
          </cell>
        </row>
        <row r="137">
          <cell r="A137">
            <v>-2.65</v>
          </cell>
          <cell r="B137">
            <v>1.1912243607605179E-2</v>
          </cell>
          <cell r="C137" t="e">
            <v>#N/A</v>
          </cell>
        </row>
        <row r="138">
          <cell r="A138">
            <v>-2.6399999999999997</v>
          </cell>
          <cell r="B138">
            <v>1.2231526351277987E-2</v>
          </cell>
          <cell r="C138" t="e">
            <v>#N/A</v>
          </cell>
        </row>
        <row r="139">
          <cell r="A139">
            <v>-2.63</v>
          </cell>
          <cell r="B139">
            <v>1.2558110926378211E-2</v>
          </cell>
          <cell r="C139" t="e">
            <v>#N/A</v>
          </cell>
        </row>
        <row r="140">
          <cell r="A140">
            <v>-2.62</v>
          </cell>
          <cell r="B140">
            <v>1.2892126107895304E-2</v>
          </cell>
          <cell r="C140" t="e">
            <v>#N/A</v>
          </cell>
        </row>
        <row r="141">
          <cell r="A141">
            <v>-2.61</v>
          </cell>
          <cell r="B141">
            <v>1.3233701843821374E-2</v>
          </cell>
          <cell r="C141" t="e">
            <v>#N/A</v>
          </cell>
        </row>
        <row r="142">
          <cell r="A142">
            <v>-2.5999999999999996</v>
          </cell>
          <cell r="B142">
            <v>1.3582969233685634E-2</v>
          </cell>
          <cell r="C142" t="e">
            <v>#N/A</v>
          </cell>
        </row>
        <row r="143">
          <cell r="A143">
            <v>-2.59</v>
          </cell>
          <cell r="B143">
            <v>1.3940060505935825E-2</v>
          </cell>
          <cell r="C143" t="e">
            <v>#N/A</v>
          </cell>
        </row>
        <row r="144">
          <cell r="A144">
            <v>-2.58</v>
          </cell>
          <cell r="B144">
            <v>1.430510899414969E-2</v>
          </cell>
          <cell r="C144" t="e">
            <v>#N/A</v>
          </cell>
        </row>
        <row r="145">
          <cell r="A145">
            <v>-2.5700000000000003</v>
          </cell>
          <cell r="B145">
            <v>1.4678249112060025E-2</v>
          </cell>
          <cell r="C145" t="e">
            <v>#N/A</v>
          </cell>
        </row>
        <row r="146">
          <cell r="A146">
            <v>-2.56</v>
          </cell>
          <cell r="B146">
            <v>1.5059616327377449E-2</v>
          </cell>
          <cell r="C146" t="e">
            <v>#N/A</v>
          </cell>
        </row>
        <row r="147">
          <cell r="A147">
            <v>-2.5499999999999998</v>
          </cell>
          <cell r="B147">
            <v>1.5449347134395174E-2</v>
          </cell>
          <cell r="C147" t="e">
            <v>#N/A</v>
          </cell>
        </row>
        <row r="148">
          <cell r="A148">
            <v>-2.54</v>
          </cell>
          <cell r="B148">
            <v>1.5847579025360818E-2</v>
          </cell>
          <cell r="C148" t="e">
            <v>#N/A</v>
          </cell>
        </row>
        <row r="149">
          <cell r="A149">
            <v>-2.5300000000000002</v>
          </cell>
          <cell r="B149">
            <v>1.6254450460600492E-2</v>
          </cell>
          <cell r="C149" t="e">
            <v>#N/A</v>
          </cell>
        </row>
        <row r="150">
          <cell r="A150">
            <v>-2.52</v>
          </cell>
          <cell r="B150">
            <v>1.6670100837381057E-2</v>
          </cell>
          <cell r="C150" t="e">
            <v>#N/A</v>
          </cell>
        </row>
        <row r="151">
          <cell r="A151">
            <v>-2.5099999999999998</v>
          </cell>
          <cell r="B151">
            <v>1.7094670457496956E-2</v>
          </cell>
          <cell r="C151" t="e">
            <v>#N/A</v>
          </cell>
        </row>
        <row r="152">
          <cell r="A152">
            <v>-2.5</v>
          </cell>
          <cell r="B152">
            <v>1.752830049356854E-2</v>
          </cell>
          <cell r="C152" t="e">
            <v>#N/A</v>
          </cell>
        </row>
        <row r="153">
          <cell r="A153">
            <v>-2.4900000000000002</v>
          </cell>
          <cell r="B153">
            <v>1.7971132954039633E-2</v>
          </cell>
          <cell r="C153" t="e">
            <v>#N/A</v>
          </cell>
        </row>
        <row r="154">
          <cell r="A154">
            <v>-2.48</v>
          </cell>
          <cell r="B154">
            <v>1.8423310646862048E-2</v>
          </cell>
          <cell r="C154" t="e">
            <v>#N/A</v>
          </cell>
        </row>
        <row r="155">
          <cell r="A155">
            <v>-2.4699999999999998</v>
          </cell>
          <cell r="B155">
            <v>1.8884977141856187E-2</v>
          </cell>
          <cell r="C155" t="e">
            <v>#N/A</v>
          </cell>
        </row>
        <row r="156">
          <cell r="A156">
            <v>-2.46</v>
          </cell>
          <cell r="B156">
            <v>1.9356276731736961E-2</v>
          </cell>
          <cell r="C156" t="e">
            <v>#N/A</v>
          </cell>
        </row>
        <row r="157">
          <cell r="A157">
            <v>-2.4500000000000002</v>
          </cell>
          <cell r="B157">
            <v>1.9837354391795313E-2</v>
          </cell>
          <cell r="C157" t="e">
            <v>#N/A</v>
          </cell>
        </row>
        <row r="158">
          <cell r="A158">
            <v>-2.44</v>
          </cell>
          <cell r="B158">
            <v>2.0328355738225837E-2</v>
          </cell>
          <cell r="C158" t="e">
            <v>#N/A</v>
          </cell>
        </row>
        <row r="159">
          <cell r="A159">
            <v>-2.4299999999999997</v>
          </cell>
          <cell r="B159">
            <v>2.0829426985092204E-2</v>
          </cell>
          <cell r="C159" t="e">
            <v>#N/A</v>
          </cell>
        </row>
        <row r="160">
          <cell r="A160">
            <v>-2.42</v>
          </cell>
          <cell r="B160">
            <v>2.1340714899922782E-2</v>
          </cell>
          <cell r="C160" t="e">
            <v>#N/A</v>
          </cell>
        </row>
        <row r="161">
          <cell r="A161">
            <v>-2.41</v>
          </cell>
          <cell r="B161">
            <v>2.1862366757929387E-2</v>
          </cell>
          <cell r="C161" t="e">
            <v>#N/A</v>
          </cell>
        </row>
        <row r="162">
          <cell r="A162">
            <v>-2.4</v>
          </cell>
          <cell r="B162">
            <v>2.2394530294842899E-2</v>
          </cell>
          <cell r="C162" t="e">
            <v>#N/A</v>
          </cell>
        </row>
        <row r="163">
          <cell r="A163">
            <v>-2.3899999999999997</v>
          </cell>
          <cell r="B163">
            <v>2.2937353658360714E-2</v>
          </cell>
          <cell r="C163" t="e">
            <v>#N/A</v>
          </cell>
        </row>
        <row r="164">
          <cell r="A164">
            <v>-2.38</v>
          </cell>
          <cell r="B164">
            <v>2.3490985358201363E-2</v>
          </cell>
          <cell r="C164" t="e">
            <v>#N/A</v>
          </cell>
        </row>
        <row r="165">
          <cell r="A165">
            <v>-2.37</v>
          </cell>
          <cell r="B165">
            <v>2.4055574214762971E-2</v>
          </cell>
          <cell r="C165" t="e">
            <v>#N/A</v>
          </cell>
        </row>
        <row r="166">
          <cell r="A166">
            <v>-2.36</v>
          </cell>
          <cell r="B166">
            <v>2.4631269306382507E-2</v>
          </cell>
          <cell r="C166" t="e">
            <v>#N/A</v>
          </cell>
        </row>
        <row r="167">
          <cell r="A167">
            <v>-2.3499999999999996</v>
          </cell>
          <cell r="B167">
            <v>2.5218219915194417E-2</v>
          </cell>
          <cell r="C167" t="e">
            <v>#N/A</v>
          </cell>
        </row>
        <row r="168">
          <cell r="A168">
            <v>-2.34</v>
          </cell>
          <cell r="B168">
            <v>2.581657547158769E-2</v>
          </cell>
          <cell r="C168" t="e">
            <v>#N/A</v>
          </cell>
        </row>
        <row r="169">
          <cell r="A169">
            <v>-2.33</v>
          </cell>
          <cell r="B169">
            <v>2.6426485497261721E-2</v>
          </cell>
          <cell r="C169" t="e">
            <v>#N/A</v>
          </cell>
        </row>
        <row r="170">
          <cell r="A170">
            <v>-2.3200000000000003</v>
          </cell>
          <cell r="B170">
            <v>2.7048099546881761E-2</v>
          </cell>
          <cell r="C170" t="e">
            <v>#N/A</v>
          </cell>
        </row>
        <row r="171">
          <cell r="A171">
            <v>-2.31</v>
          </cell>
          <cell r="B171">
            <v>2.7681567148336573E-2</v>
          </cell>
          <cell r="C171" t="e">
            <v>#N/A</v>
          </cell>
        </row>
        <row r="172">
          <cell r="A172">
            <v>-2.2999999999999998</v>
          </cell>
          <cell r="B172">
            <v>2.8327037741601186E-2</v>
          </cell>
          <cell r="C172" t="e">
            <v>#N/A</v>
          </cell>
        </row>
        <row r="173">
          <cell r="A173">
            <v>-2.29</v>
          </cell>
          <cell r="B173">
            <v>2.8984660616209412E-2</v>
          </cell>
          <cell r="C173" t="e">
            <v>#N/A</v>
          </cell>
        </row>
        <row r="174">
          <cell r="A174">
            <v>-2.2800000000000002</v>
          </cell>
          <cell r="B174">
            <v>2.965458484734125E-2</v>
          </cell>
          <cell r="C174" t="e">
            <v>#N/A</v>
          </cell>
        </row>
        <row r="175">
          <cell r="A175">
            <v>-2.27</v>
          </cell>
          <cell r="B175">
            <v>3.0336959230531636E-2</v>
          </cell>
          <cell r="C175" t="e">
            <v>#N/A</v>
          </cell>
        </row>
        <row r="176">
          <cell r="A176">
            <v>-2.2599999999999998</v>
          </cell>
          <cell r="B176">
            <v>3.103193221500827E-2</v>
          </cell>
          <cell r="C176" t="e">
            <v>#N/A</v>
          </cell>
        </row>
        <row r="177">
          <cell r="A177">
            <v>-2.25</v>
          </cell>
          <cell r="B177">
            <v>3.1739651835667418E-2</v>
          </cell>
          <cell r="C177" t="e">
            <v>#N/A</v>
          </cell>
        </row>
        <row r="178">
          <cell r="A178">
            <v>-2.2400000000000002</v>
          </cell>
          <cell r="B178">
            <v>3.2460265643697445E-2</v>
          </cell>
          <cell r="C178" t="e">
            <v>#N/A</v>
          </cell>
        </row>
        <row r="179">
          <cell r="A179">
            <v>-2.23</v>
          </cell>
          <cell r="B179">
            <v>3.3193920635861122E-2</v>
          </cell>
          <cell r="C179" t="e">
            <v>#N/A</v>
          </cell>
        </row>
        <row r="180">
          <cell r="A180">
            <v>-2.2199999999999998</v>
          </cell>
          <cell r="B180">
            <v>3.3940763182449214E-2</v>
          </cell>
          <cell r="C180" t="e">
            <v>#N/A</v>
          </cell>
        </row>
        <row r="181">
          <cell r="A181">
            <v>-2.21</v>
          </cell>
          <cell r="B181">
            <v>3.470093895391882E-2</v>
          </cell>
          <cell r="C181" t="e">
            <v>#N/A</v>
          </cell>
        </row>
        <row r="182">
          <cell r="A182">
            <v>-2.2000000000000002</v>
          </cell>
          <cell r="B182">
            <v>3.5474592846231424E-2</v>
          </cell>
          <cell r="C182" t="e">
            <v>#N/A</v>
          </cell>
        </row>
        <row r="183">
          <cell r="A183">
            <v>-2.19</v>
          </cell>
          <cell r="B183">
            <v>3.6261868904906222E-2</v>
          </cell>
          <cell r="C183" t="e">
            <v>#N/A</v>
          </cell>
        </row>
        <row r="184">
          <cell r="A184">
            <v>-2.1799999999999997</v>
          </cell>
          <cell r="B184">
            <v>3.7062910247806502E-2</v>
          </cell>
          <cell r="C184" t="e">
            <v>#N/A</v>
          </cell>
        </row>
        <row r="185">
          <cell r="A185">
            <v>-2.17</v>
          </cell>
          <cell r="B185">
            <v>3.7877858986677483E-2</v>
          </cell>
          <cell r="C185" t="e">
            <v>#N/A</v>
          </cell>
        </row>
        <row r="186">
          <cell r="A186">
            <v>-2.16</v>
          </cell>
          <cell r="B186">
            <v>3.8706856147455608E-2</v>
          </cell>
          <cell r="C186" t="e">
            <v>#N/A</v>
          </cell>
        </row>
        <row r="187">
          <cell r="A187">
            <v>-2.15</v>
          </cell>
          <cell r="B187">
            <v>3.955004158937022E-2</v>
          </cell>
          <cell r="C187" t="e">
            <v>#N/A</v>
          </cell>
        </row>
        <row r="188">
          <cell r="A188">
            <v>-2.1399999999999997</v>
          </cell>
          <cell r="B188">
            <v>4.0407553922860343E-2</v>
          </cell>
          <cell r="C188" t="e">
            <v>#N/A</v>
          </cell>
        </row>
        <row r="189">
          <cell r="A189">
            <v>-2.13</v>
          </cell>
          <cell r="B189">
            <v>4.1279530426330417E-2</v>
          </cell>
          <cell r="C189" t="e">
            <v>#N/A</v>
          </cell>
        </row>
        <row r="190">
          <cell r="A190">
            <v>-2.12</v>
          </cell>
          <cell r="B190">
            <v>4.2166106961770311E-2</v>
          </cell>
          <cell r="C190" t="e">
            <v>#N/A</v>
          </cell>
        </row>
        <row r="191">
          <cell r="A191">
            <v>-2.11</v>
          </cell>
          <cell r="B191">
            <v>4.3067417889265734E-2</v>
          </cell>
          <cell r="C191" t="e">
            <v>#N/A</v>
          </cell>
        </row>
        <row r="192">
          <cell r="A192">
            <v>-2.0999999999999996</v>
          </cell>
          <cell r="B192">
            <v>4.3983595980427233E-2</v>
          </cell>
          <cell r="C192" t="e">
            <v>#N/A</v>
          </cell>
        </row>
        <row r="193">
          <cell r="A193">
            <v>-2.09</v>
          </cell>
          <cell r="B193">
            <v>4.49147723307671E-2</v>
          </cell>
          <cell r="C193" t="e">
            <v>#N/A</v>
          </cell>
        </row>
        <row r="194">
          <cell r="A194">
            <v>-2.08</v>
          </cell>
          <cell r="B194">
            <v>4.5861076271054887E-2</v>
          </cell>
          <cell r="C194" t="e">
            <v>#N/A</v>
          </cell>
        </row>
        <row r="195">
          <cell r="A195">
            <v>-2.0700000000000003</v>
          </cell>
          <cell r="B195">
            <v>4.6822635277683121E-2</v>
          </cell>
          <cell r="C195" t="e">
            <v>#N/A</v>
          </cell>
        </row>
        <row r="196">
          <cell r="A196">
            <v>-2.06</v>
          </cell>
          <cell r="B196">
            <v>4.7799574882077034E-2</v>
          </cell>
          <cell r="C196" t="e">
            <v>#N/A</v>
          </cell>
        </row>
        <row r="197">
          <cell r="A197">
            <v>-2.0499999999999998</v>
          </cell>
          <cell r="B197">
            <v>4.8792018579182764E-2</v>
          </cell>
          <cell r="C197" t="e">
            <v>#N/A</v>
          </cell>
        </row>
        <row r="198">
          <cell r="A198">
            <v>-2.04</v>
          </cell>
          <cell r="B198">
            <v>4.9800087735070775E-2</v>
          </cell>
          <cell r="C198" t="e">
            <v>#N/A</v>
          </cell>
        </row>
        <row r="199">
          <cell r="A199">
            <v>-2.0300000000000002</v>
          </cell>
          <cell r="B199">
            <v>5.0823901493691162E-2</v>
          </cell>
          <cell r="C199" t="e">
            <v>#N/A</v>
          </cell>
        </row>
        <row r="200">
          <cell r="A200">
            <v>-2.02</v>
          </cell>
          <cell r="B200">
            <v>5.1863576682820565E-2</v>
          </cell>
          <cell r="C200" t="e">
            <v>#N/A</v>
          </cell>
        </row>
        <row r="201">
          <cell r="A201">
            <v>-2.0099999999999998</v>
          </cell>
          <cell r="B201">
            <v>5.2919227719240312E-2</v>
          </cell>
          <cell r="C201" t="e">
            <v>#N/A</v>
          </cell>
        </row>
        <row r="202">
          <cell r="A202">
            <v>-2</v>
          </cell>
          <cell r="B202">
            <v>5.3990966513188063E-2</v>
          </cell>
          <cell r="C202" t="e">
            <v>#N/A</v>
          </cell>
        </row>
        <row r="203">
          <cell r="A203">
            <v>-1.9899999999999998</v>
          </cell>
          <cell r="B203">
            <v>5.5078902372125788E-2</v>
          </cell>
          <cell r="C203" t="e">
            <v>#N/A</v>
          </cell>
        </row>
        <row r="204">
          <cell r="A204">
            <v>-1.98</v>
          </cell>
          <cell r="B204">
            <v>5.6183141903868049E-2</v>
          </cell>
          <cell r="C204" t="e">
            <v>#N/A</v>
          </cell>
        </row>
        <row r="205">
          <cell r="A205">
            <v>-1.9699999999999998</v>
          </cell>
          <cell r="B205">
            <v>5.7303788919117152E-2</v>
          </cell>
          <cell r="C205" t="e">
            <v>#N/A</v>
          </cell>
        </row>
        <row r="206">
          <cell r="A206">
            <v>-1.96</v>
          </cell>
          <cell r="B206">
            <v>5.8440944333451469E-2</v>
          </cell>
          <cell r="C206" t="e">
            <v>#N/A</v>
          </cell>
        </row>
        <row r="207">
          <cell r="A207">
            <v>-1.9500000000000002</v>
          </cell>
          <cell r="B207">
            <v>5.9594706068816054E-2</v>
          </cell>
          <cell r="C207" t="e">
            <v>#N/A</v>
          </cell>
        </row>
        <row r="208">
          <cell r="A208">
            <v>-1.94</v>
          </cell>
          <cell r="B208">
            <v>6.0765168954564776E-2</v>
          </cell>
          <cell r="C208" t="e">
            <v>#N/A</v>
          </cell>
        </row>
        <row r="209">
          <cell r="A209">
            <v>-1.9300000000000002</v>
          </cell>
          <cell r="B209">
            <v>6.1952424628105136E-2</v>
          </cell>
          <cell r="C209" t="e">
            <v>#N/A</v>
          </cell>
        </row>
        <row r="210">
          <cell r="A210">
            <v>-1.92</v>
          </cell>
          <cell r="B210">
            <v>6.3156561435198655E-2</v>
          </cell>
          <cell r="C210" t="e">
            <v>#N/A</v>
          </cell>
        </row>
        <row r="211">
          <cell r="A211">
            <v>-1.9100000000000001</v>
          </cell>
          <cell r="B211">
            <v>6.4377664329969345E-2</v>
          </cell>
          <cell r="C211" t="e">
            <v>#N/A</v>
          </cell>
        </row>
        <row r="212">
          <cell r="A212">
            <v>-1.9</v>
          </cell>
          <cell r="B212">
            <v>6.5615814774676595E-2</v>
          </cell>
          <cell r="C212" t="e">
            <v>#N/A</v>
          </cell>
        </row>
        <row r="213">
          <cell r="A213">
            <v>-1.8900000000000001</v>
          </cell>
          <cell r="B213">
            <v>6.6871090639307143E-2</v>
          </cell>
          <cell r="C213" t="e">
            <v>#N/A</v>
          </cell>
        </row>
        <row r="214">
          <cell r="A214">
            <v>-1.88</v>
          </cell>
          <cell r="B214">
            <v>6.8143566101044578E-2</v>
          </cell>
          <cell r="C214" t="e">
            <v>#N/A</v>
          </cell>
        </row>
        <row r="215">
          <cell r="A215">
            <v>-1.87</v>
          </cell>
          <cell r="B215">
            <v>6.9433311543674187E-2</v>
          </cell>
          <cell r="C215" t="e">
            <v>#N/A</v>
          </cell>
        </row>
        <row r="216">
          <cell r="A216">
            <v>-1.8599999999999999</v>
          </cell>
          <cell r="B216">
            <v>7.0740393456983394E-2</v>
          </cell>
          <cell r="C216" t="e">
            <v>#N/A</v>
          </cell>
        </row>
        <row r="217">
          <cell r="A217">
            <v>-1.85</v>
          </cell>
          <cell r="B217">
            <v>7.2064874336217985E-2</v>
          </cell>
          <cell r="C217" t="e">
            <v>#N/A</v>
          </cell>
        </row>
        <row r="218">
          <cell r="A218">
            <v>-1.8399999999999999</v>
          </cell>
          <cell r="B218">
            <v>7.3406812581656919E-2</v>
          </cell>
          <cell r="C218" t="e">
            <v>#N/A</v>
          </cell>
        </row>
        <row r="219">
          <cell r="A219">
            <v>-1.83</v>
          </cell>
          <cell r="B219">
            <v>7.4766262398367603E-2</v>
          </cell>
          <cell r="C219" t="e">
            <v>#N/A</v>
          </cell>
        </row>
        <row r="220">
          <cell r="A220">
            <v>-1.8199999999999998</v>
          </cell>
          <cell r="B220">
            <v>7.6143273696207353E-2</v>
          </cell>
          <cell r="C220" t="e">
            <v>#N/A</v>
          </cell>
        </row>
        <row r="221">
          <cell r="A221">
            <v>-1.81</v>
          </cell>
          <cell r="B221">
            <v>7.7537891990133986E-2</v>
          </cell>
          <cell r="C221" t="e">
            <v>#N/A</v>
          </cell>
        </row>
        <row r="222">
          <cell r="A222">
            <v>-1.7999999999999998</v>
          </cell>
          <cell r="B222">
            <v>7.8950158300894177E-2</v>
          </cell>
          <cell r="C222" t="e">
            <v>#N/A</v>
          </cell>
        </row>
        <row r="223">
          <cell r="A223">
            <v>-1.79</v>
          </cell>
          <cell r="B223">
            <v>8.038010905615417E-2</v>
          </cell>
          <cell r="C223" t="e">
            <v>#N/A</v>
          </cell>
        </row>
        <row r="224">
          <cell r="A224">
            <v>-1.7799999999999998</v>
          </cell>
          <cell r="B224">
            <v>8.1827775992142845E-2</v>
          </cell>
          <cell r="C224" t="e">
            <v>#N/A</v>
          </cell>
        </row>
        <row r="225">
          <cell r="A225">
            <v>-1.77</v>
          </cell>
          <cell r="B225">
            <v>8.3293186055874463E-2</v>
          </cell>
          <cell r="C225" t="e">
            <v>#N/A</v>
          </cell>
        </row>
        <row r="226">
          <cell r="A226">
            <v>-1.7599999999999998</v>
          </cell>
          <cell r="B226">
            <v>8.4776361308022255E-2</v>
          </cell>
          <cell r="C226" t="e">
            <v>#N/A</v>
          </cell>
        </row>
        <row r="227">
          <cell r="A227">
            <v>-1.75</v>
          </cell>
          <cell r="B227">
            <v>8.6277318826511532E-2</v>
          </cell>
          <cell r="C227" t="e">
            <v>#N/A</v>
          </cell>
        </row>
        <row r="228">
          <cell r="A228">
            <v>-1.7399999999999998</v>
          </cell>
          <cell r="B228">
            <v>8.7796070610905663E-2</v>
          </cell>
          <cell r="C228" t="e">
            <v>#N/A</v>
          </cell>
        </row>
        <row r="229">
          <cell r="A229">
            <v>-1.73</v>
          </cell>
          <cell r="B229">
            <v>8.9332623487655E-2</v>
          </cell>
          <cell r="C229" t="e">
            <v>#N/A</v>
          </cell>
        </row>
        <row r="230">
          <cell r="A230">
            <v>-1.7199999999999998</v>
          </cell>
          <cell r="B230">
            <v>9.0886979016282898E-2</v>
          </cell>
          <cell r="C230" t="e">
            <v>#N/A</v>
          </cell>
        </row>
        <row r="231">
          <cell r="A231">
            <v>-1.71</v>
          </cell>
          <cell r="B231">
            <v>9.2459133396580684E-2</v>
          </cell>
          <cell r="C231" t="e">
            <v>#N/A</v>
          </cell>
        </row>
        <row r="232">
          <cell r="A232">
            <v>-1.6999999999999997</v>
          </cell>
          <cell r="B232">
            <v>9.4049077376886975E-2</v>
          </cell>
          <cell r="C232" t="e">
            <v>#N/A</v>
          </cell>
        </row>
        <row r="233">
          <cell r="A233">
            <v>-1.69</v>
          </cell>
          <cell r="B233">
            <v>9.5656796163524016E-2</v>
          </cell>
          <cell r="C233" t="e">
            <v>#N/A</v>
          </cell>
        </row>
        <row r="234">
          <cell r="A234">
            <v>-1.6800000000000002</v>
          </cell>
          <cell r="B234">
            <v>9.7282269331467469E-2</v>
          </cell>
          <cell r="C234" t="e">
            <v>#N/A</v>
          </cell>
        </row>
        <row r="235">
          <cell r="A235">
            <v>-1.67</v>
          </cell>
          <cell r="B235">
            <v>9.8925470736323712E-2</v>
          </cell>
          <cell r="C235" t="e">
            <v>#N/A</v>
          </cell>
        </row>
        <row r="236">
          <cell r="A236">
            <v>-1.6600000000000001</v>
          </cell>
          <cell r="B236">
            <v>0.10058636842769055</v>
          </cell>
          <cell r="C236" t="e">
            <v>#N/A</v>
          </cell>
        </row>
        <row r="237">
          <cell r="A237">
            <v>-1.65</v>
          </cell>
          <cell r="B237">
            <v>0.10226492456397804</v>
          </cell>
          <cell r="C237" t="e">
            <v>#N/A</v>
          </cell>
        </row>
        <row r="238">
          <cell r="A238">
            <v>-1.6400000000000001</v>
          </cell>
          <cell r="B238">
            <v>0.10396109532876419</v>
          </cell>
          <cell r="C238" t="e">
            <v>#N/A</v>
          </cell>
        </row>
        <row r="239">
          <cell r="A239">
            <v>-1.63</v>
          </cell>
          <cell r="B239">
            <v>0.10567483084876363</v>
          </cell>
          <cell r="C239" t="e">
            <v>#N/A</v>
          </cell>
        </row>
        <row r="240">
          <cell r="A240">
            <v>-1.62</v>
          </cell>
          <cell r="B240">
            <v>0.1074060751134838</v>
          </cell>
          <cell r="C240" t="e">
            <v>#N/A</v>
          </cell>
        </row>
        <row r="241">
          <cell r="A241">
            <v>-1.6099999999999999</v>
          </cell>
          <cell r="B241">
            <v>0.1091547658966474</v>
          </cell>
          <cell r="C241" t="e">
            <v>#N/A</v>
          </cell>
        </row>
        <row r="242">
          <cell r="A242">
            <v>-1.6</v>
          </cell>
          <cell r="B242">
            <v>0.11092083467945554</v>
          </cell>
          <cell r="C242" t="e">
            <v>#N/A</v>
          </cell>
        </row>
        <row r="243">
          <cell r="A243">
            <v>-1.5899999999999999</v>
          </cell>
          <cell r="B243">
            <v>0.1127042065757706</v>
          </cell>
          <cell r="C243" t="e">
            <v>#N/A</v>
          </cell>
        </row>
        <row r="244">
          <cell r="A244">
            <v>-1.58</v>
          </cell>
          <cell r="B244">
            <v>0.11450480025929236</v>
          </cell>
          <cell r="C244" t="e">
            <v>#N/A</v>
          </cell>
        </row>
        <row r="245">
          <cell r="A245">
            <v>-1.5699999999999998</v>
          </cell>
          <cell r="B245">
            <v>0.11632252789280711</v>
          </cell>
          <cell r="C245" t="e">
            <v>#N/A</v>
          </cell>
        </row>
        <row r="246">
          <cell r="A246">
            <v>-1.56</v>
          </cell>
          <cell r="B246">
            <v>0.11815729505958227</v>
          </cell>
          <cell r="C246" t="e">
            <v>#N/A</v>
          </cell>
        </row>
        <row r="247">
          <cell r="A247">
            <v>-1.5499999999999998</v>
          </cell>
          <cell r="B247">
            <v>0.12000900069698565</v>
          </cell>
          <cell r="C247" t="e">
            <v>#N/A</v>
          </cell>
        </row>
        <row r="248">
          <cell r="A248">
            <v>-1.54</v>
          </cell>
          <cell r="B248">
            <v>0.12187753703240178</v>
          </cell>
          <cell r="C248" t="e">
            <v>#N/A</v>
          </cell>
        </row>
        <row r="249">
          <cell r="A249">
            <v>-1.5299999999999998</v>
          </cell>
          <cell r="B249">
            <v>0.12376278952152316</v>
          </cell>
          <cell r="C249" t="e">
            <v>#N/A</v>
          </cell>
        </row>
        <row r="250">
          <cell r="A250">
            <v>-1.52</v>
          </cell>
          <cell r="B250">
            <v>0.12566463678908815</v>
          </cell>
          <cell r="C250" t="e">
            <v>#N/A</v>
          </cell>
        </row>
        <row r="251">
          <cell r="A251">
            <v>-1.5099999999999998</v>
          </cell>
          <cell r="B251">
            <v>0.12758295057214192</v>
          </cell>
          <cell r="C251" t="e">
            <v>#N/A</v>
          </cell>
        </row>
        <row r="252">
          <cell r="A252">
            <v>-1.5</v>
          </cell>
          <cell r="B252">
            <v>0.12951759566589174</v>
          </cell>
          <cell r="C252" t="e">
            <v>#N/A</v>
          </cell>
        </row>
        <row r="253">
          <cell r="A253">
            <v>-1.4899999999999998</v>
          </cell>
          <cell r="B253">
            <v>0.13146842987223106</v>
          </cell>
          <cell r="C253" t="e">
            <v>#N/A</v>
          </cell>
        </row>
        <row r="254">
          <cell r="A254">
            <v>-1.48</v>
          </cell>
          <cell r="B254">
            <v>0.13343530395100231</v>
          </cell>
          <cell r="C254" t="e">
            <v>#N/A</v>
          </cell>
        </row>
        <row r="255">
          <cell r="A255">
            <v>-1.4699999999999998</v>
          </cell>
          <cell r="B255">
            <v>0.13541806157407132</v>
          </cell>
          <cell r="C255" t="e">
            <v>#N/A</v>
          </cell>
        </row>
        <row r="256">
          <cell r="A256">
            <v>-1.46</v>
          </cell>
          <cell r="B256">
            <v>0.13741653928228179</v>
          </cell>
          <cell r="C256" t="e">
            <v>#N/A</v>
          </cell>
        </row>
        <row r="257">
          <cell r="A257">
            <v>-1.4499999999999997</v>
          </cell>
          <cell r="B257">
            <v>0.13943056644536031</v>
          </cell>
          <cell r="C257" t="e">
            <v>#N/A</v>
          </cell>
        </row>
        <row r="258">
          <cell r="A258">
            <v>-1.44</v>
          </cell>
          <cell r="B258">
            <v>0.14145996522483878</v>
          </cell>
          <cell r="C258" t="e">
            <v>#N/A</v>
          </cell>
        </row>
        <row r="259">
          <cell r="A259">
            <v>-1.4300000000000002</v>
          </cell>
          <cell r="B259">
            <v>0.14350455054006236</v>
          </cell>
          <cell r="C259" t="e">
            <v>#N/A</v>
          </cell>
        </row>
        <row r="260">
          <cell r="A260">
            <v>-1.42</v>
          </cell>
          <cell r="B260">
            <v>0.14556413003734761</v>
          </cell>
          <cell r="C260" t="e">
            <v>#N/A</v>
          </cell>
        </row>
        <row r="261">
          <cell r="A261">
            <v>-1.4100000000000001</v>
          </cell>
          <cell r="B261">
            <v>0.14763850406235568</v>
          </cell>
          <cell r="C261" t="e">
            <v>#N/A</v>
          </cell>
        </row>
        <row r="262">
          <cell r="A262">
            <v>-1.4</v>
          </cell>
          <cell r="B262">
            <v>0.14972746563574488</v>
          </cell>
          <cell r="C262" t="e">
            <v>#N/A</v>
          </cell>
        </row>
        <row r="263">
          <cell r="A263">
            <v>-1.3900000000000001</v>
          </cell>
          <cell r="B263">
            <v>0.15183080043216163</v>
          </cell>
          <cell r="C263" t="e">
            <v>#N/A</v>
          </cell>
        </row>
        <row r="264">
          <cell r="A264">
            <v>-1.38</v>
          </cell>
          <cell r="B264">
            <v>0.15394828676263372</v>
          </cell>
          <cell r="C264" t="e">
            <v>#N/A</v>
          </cell>
        </row>
        <row r="265">
          <cell r="A265">
            <v>-1.37</v>
          </cell>
          <cell r="B265">
            <v>0.15607969556042084</v>
          </cell>
          <cell r="C265" t="e">
            <v>#N/A</v>
          </cell>
        </row>
        <row r="266">
          <cell r="A266">
            <v>-1.3599999999999999</v>
          </cell>
          <cell r="B266">
            <v>0.15822479037038306</v>
          </cell>
          <cell r="C266" t="e">
            <v>#N/A</v>
          </cell>
        </row>
        <row r="267">
          <cell r="A267">
            <v>-1.35</v>
          </cell>
          <cell r="B267">
            <v>0.1603833273419196</v>
          </cell>
          <cell r="C267" t="e">
            <v>#N/A</v>
          </cell>
        </row>
        <row r="268">
          <cell r="A268">
            <v>-1.3399999999999999</v>
          </cell>
          <cell r="B268">
            <v>0.16255505522553418</v>
          </cell>
          <cell r="C268" t="e">
            <v>#N/A</v>
          </cell>
        </row>
        <row r="269">
          <cell r="A269">
            <v>-1.33</v>
          </cell>
          <cell r="B269">
            <v>0.1647397153730768</v>
          </cell>
          <cell r="C269" t="e">
            <v>#N/A</v>
          </cell>
        </row>
        <row r="270">
          <cell r="A270">
            <v>-1.3199999999999998</v>
          </cell>
          <cell r="B270">
            <v>0.16693704174171387</v>
          </cell>
          <cell r="C270" t="e">
            <v>#N/A</v>
          </cell>
        </row>
        <row r="271">
          <cell r="A271">
            <v>-1.31</v>
          </cell>
          <cell r="B271">
            <v>0.16914676090167238</v>
          </cell>
          <cell r="C271" t="e">
            <v>#N/A</v>
          </cell>
        </row>
        <row r="272">
          <cell r="A272">
            <v>-1.2999999999999998</v>
          </cell>
          <cell r="B272">
            <v>0.17136859204780741</v>
          </cell>
          <cell r="C272" t="e">
            <v>#N/A</v>
          </cell>
        </row>
        <row r="273">
          <cell r="A273">
            <v>-1.29</v>
          </cell>
          <cell r="B273">
            <v>0.17360224701503299</v>
          </cell>
          <cell r="C273" t="e">
            <v>#N/A</v>
          </cell>
        </row>
        <row r="274">
          <cell r="A274">
            <v>-1.2799999999999998</v>
          </cell>
          <cell r="B274">
            <v>0.17584743029766242</v>
          </cell>
          <cell r="C274" t="e">
            <v>#N/A</v>
          </cell>
        </row>
        <row r="275">
          <cell r="A275">
            <v>-1.27</v>
          </cell>
          <cell r="B275">
            <v>0.17810383907269359</v>
          </cell>
          <cell r="C275" t="e">
            <v>#N/A</v>
          </cell>
        </row>
        <row r="276">
          <cell r="A276">
            <v>-1.2599999999999998</v>
          </cell>
          <cell r="B276">
            <v>0.18037116322708038</v>
          </cell>
          <cell r="C276" t="e">
            <v>#N/A</v>
          </cell>
        </row>
        <row r="277">
          <cell r="A277">
            <v>-1.25</v>
          </cell>
          <cell r="B277">
            <v>0.18264908538902191</v>
          </cell>
          <cell r="C277" t="e">
            <v>#N/A</v>
          </cell>
        </row>
        <row r="278">
          <cell r="A278">
            <v>-1.2399999999999998</v>
          </cell>
          <cell r="B278">
            <v>0.18493728096330536</v>
          </cell>
          <cell r="C278" t="e">
            <v>#N/A</v>
          </cell>
        </row>
        <row r="279">
          <cell r="A279">
            <v>-1.23</v>
          </cell>
          <cell r="B279">
            <v>0.18723541817072956</v>
          </cell>
          <cell r="C279" t="e">
            <v>#N/A</v>
          </cell>
        </row>
        <row r="280">
          <cell r="A280">
            <v>-1.2199999999999998</v>
          </cell>
          <cell r="B280">
            <v>0.1895431580916403</v>
          </cell>
          <cell r="C280" t="e">
            <v>#N/A</v>
          </cell>
        </row>
        <row r="281">
          <cell r="A281">
            <v>-1.21</v>
          </cell>
          <cell r="B281">
            <v>0.19186015471359938</v>
          </cell>
          <cell r="C281" t="e">
            <v>#N/A</v>
          </cell>
        </row>
        <row r="282">
          <cell r="A282">
            <v>-1.1999999999999997</v>
          </cell>
          <cell r="B282">
            <v>0.19418605498321304</v>
          </cell>
          <cell r="C282" t="e">
            <v>#N/A</v>
          </cell>
        </row>
        <row r="283">
          <cell r="A283">
            <v>-1.19</v>
          </cell>
          <cell r="B283">
            <v>0.19652049886213654</v>
          </cell>
          <cell r="C283" t="e">
            <v>#N/A</v>
          </cell>
        </row>
        <row r="284">
          <cell r="A284">
            <v>-1.1800000000000002</v>
          </cell>
          <cell r="B284">
            <v>0.19886311938727586</v>
          </cell>
          <cell r="C284" t="e">
            <v>#N/A</v>
          </cell>
        </row>
        <row r="285">
          <cell r="A285">
            <v>-1.17</v>
          </cell>
          <cell r="B285">
            <v>0.2012135427351974</v>
          </cell>
          <cell r="C285" t="e">
            <v>#N/A</v>
          </cell>
        </row>
        <row r="286">
          <cell r="A286">
            <v>-1.1600000000000001</v>
          </cell>
          <cell r="B286">
            <v>0.20357138829075938</v>
          </cell>
          <cell r="C286" t="e">
            <v>#N/A</v>
          </cell>
        </row>
        <row r="287">
          <cell r="A287">
            <v>-1.1499999999999999</v>
          </cell>
          <cell r="B287">
            <v>0.20593626871997478</v>
          </cell>
          <cell r="C287" t="e">
            <v>#N/A</v>
          </cell>
        </row>
        <row r="288">
          <cell r="A288">
            <v>-1.1400000000000001</v>
          </cell>
          <cell r="B288">
            <v>0.20830779004710831</v>
          </cell>
          <cell r="C288" t="e">
            <v>#N/A</v>
          </cell>
        </row>
        <row r="289">
          <cell r="A289">
            <v>-1.1299999999999999</v>
          </cell>
          <cell r="B289">
            <v>0.21068555173601533</v>
          </cell>
          <cell r="C289" t="e">
            <v>#N/A</v>
          </cell>
        </row>
        <row r="290">
          <cell r="A290">
            <v>-1.1200000000000001</v>
          </cell>
          <cell r="B290">
            <v>0.21306914677571784</v>
          </cell>
          <cell r="C290" t="e">
            <v>#N/A</v>
          </cell>
        </row>
        <row r="291">
          <cell r="A291">
            <v>-1.1099999999999999</v>
          </cell>
          <cell r="B291">
            <v>0.21545816177021973</v>
          </cell>
          <cell r="C291" t="e">
            <v>#N/A</v>
          </cell>
        </row>
        <row r="292">
          <cell r="A292">
            <v>-1.1000000000000001</v>
          </cell>
          <cell r="B292">
            <v>0.21785217703255053</v>
          </cell>
          <cell r="C292" t="e">
            <v>#N/A</v>
          </cell>
        </row>
        <row r="293">
          <cell r="A293">
            <v>-1.0899999999999999</v>
          </cell>
          <cell r="B293">
            <v>0.22025076668303334</v>
          </cell>
          <cell r="C293" t="e">
            <v>#N/A</v>
          </cell>
        </row>
        <row r="294">
          <cell r="A294">
            <v>-1.08</v>
          </cell>
          <cell r="B294">
            <v>0.22265349875176113</v>
          </cell>
          <cell r="C294" t="e">
            <v>#N/A</v>
          </cell>
        </row>
        <row r="295">
          <cell r="A295">
            <v>-1.0699999999999998</v>
          </cell>
          <cell r="B295">
            <v>0.22505993528526971</v>
          </cell>
          <cell r="C295" t="e">
            <v>#N/A</v>
          </cell>
        </row>
        <row r="296">
          <cell r="A296">
            <v>-1.06</v>
          </cell>
          <cell r="B296">
            <v>0.22746963245738591</v>
          </cell>
          <cell r="C296" t="e">
            <v>#N/A</v>
          </cell>
        </row>
        <row r="297">
          <cell r="A297">
            <v>-1.0499999999999998</v>
          </cell>
          <cell r="B297">
            <v>0.2298821406842331</v>
          </cell>
          <cell r="C297" t="e">
            <v>#N/A</v>
          </cell>
        </row>
        <row r="298">
          <cell r="A298">
            <v>-1.04</v>
          </cell>
          <cell r="B298">
            <v>0.2322970047433662</v>
          </cell>
          <cell r="C298" t="e">
            <v>#N/A</v>
          </cell>
        </row>
        <row r="299">
          <cell r="A299">
            <v>-1.0299999999999998</v>
          </cell>
          <cell r="B299">
            <v>0.23471376389701187</v>
          </cell>
          <cell r="C299" t="e">
            <v>#N/A</v>
          </cell>
        </row>
        <row r="300">
          <cell r="A300">
            <v>-1.02</v>
          </cell>
          <cell r="B300">
            <v>0.23713195201937959</v>
          </cell>
          <cell r="C300" t="e">
            <v>#N/A</v>
          </cell>
        </row>
        <row r="301">
          <cell r="A301">
            <v>-1.0099999999999998</v>
          </cell>
          <cell r="B301">
            <v>0.23955109772801339</v>
          </cell>
          <cell r="C301" t="e">
            <v>#N/A</v>
          </cell>
        </row>
        <row r="302">
          <cell r="A302">
            <v>-1</v>
          </cell>
          <cell r="B302">
            <v>0.24197072451914337</v>
          </cell>
          <cell r="C302" t="e">
            <v>#N/A</v>
          </cell>
        </row>
        <row r="303">
          <cell r="A303">
            <v>-0.98999999999999977</v>
          </cell>
          <cell r="B303">
            <v>0.24439035090699962</v>
          </cell>
          <cell r="C303" t="e">
            <v>#N/A</v>
          </cell>
        </row>
        <row r="304">
          <cell r="A304">
            <v>-0.98</v>
          </cell>
          <cell r="B304">
            <v>0.24680949056704274</v>
          </cell>
          <cell r="C304" t="e">
            <v>#N/A</v>
          </cell>
        </row>
        <row r="305">
          <cell r="A305">
            <v>-0.96999999999999975</v>
          </cell>
          <cell r="B305">
            <v>0.249227652483066</v>
          </cell>
          <cell r="C305" t="e">
            <v>#N/A</v>
          </cell>
        </row>
        <row r="306">
          <cell r="A306">
            <v>-0.96</v>
          </cell>
          <cell r="B306">
            <v>0.25164434109811712</v>
          </cell>
          <cell r="C306" t="e">
            <v>#N/A</v>
          </cell>
        </row>
        <row r="307">
          <cell r="A307">
            <v>-0.94999999999999973</v>
          </cell>
          <cell r="B307">
            <v>0.25405905646918908</v>
          </cell>
          <cell r="C307" t="e">
            <v>#N/A</v>
          </cell>
        </row>
        <row r="308">
          <cell r="A308">
            <v>-0.94</v>
          </cell>
          <cell r="B308">
            <v>0.25647129442562033</v>
          </cell>
          <cell r="C308" t="e">
            <v>#N/A</v>
          </cell>
        </row>
        <row r="309">
          <cell r="A309">
            <v>-0.92999999999999972</v>
          </cell>
          <cell r="B309">
            <v>0.25888054673114891</v>
          </cell>
          <cell r="C309" t="e">
            <v>#N/A</v>
          </cell>
        </row>
        <row r="310">
          <cell r="A310">
            <v>-0.91999999999999993</v>
          </cell>
          <cell r="B310">
            <v>0.26128630124955315</v>
          </cell>
          <cell r="C310" t="e">
            <v>#N/A</v>
          </cell>
        </row>
        <row r="311">
          <cell r="A311">
            <v>-0.91000000000000014</v>
          </cell>
          <cell r="B311">
            <v>0.26368804211381813</v>
          </cell>
          <cell r="C311" t="e">
            <v>#N/A</v>
          </cell>
        </row>
        <row r="312">
          <cell r="A312">
            <v>-0.89999999999999991</v>
          </cell>
          <cell r="B312">
            <v>0.26608524989875487</v>
          </cell>
          <cell r="C312" t="e">
            <v>#N/A</v>
          </cell>
        </row>
        <row r="313">
          <cell r="A313">
            <v>-0.89000000000000012</v>
          </cell>
          <cell r="B313">
            <v>0.26847740179700236</v>
          </cell>
          <cell r="C313" t="e">
            <v>#N/A</v>
          </cell>
        </row>
        <row r="314">
          <cell r="A314">
            <v>-0.87999999999999989</v>
          </cell>
          <cell r="B314">
            <v>0.27086397179833804</v>
          </cell>
          <cell r="C314" t="e">
            <v>#N/A</v>
          </cell>
        </row>
        <row r="315">
          <cell r="A315">
            <v>-0.87000000000000011</v>
          </cell>
          <cell r="B315">
            <v>0.27324443087221623</v>
          </cell>
          <cell r="C315" t="e">
            <v>#N/A</v>
          </cell>
        </row>
        <row r="316">
          <cell r="A316">
            <v>-0.85999999999999988</v>
          </cell>
          <cell r="B316">
            <v>0.27561824715345667</v>
          </cell>
          <cell r="C316" t="e">
            <v>#N/A</v>
          </cell>
        </row>
        <row r="317">
          <cell r="A317">
            <v>-0.85000000000000009</v>
          </cell>
          <cell r="B317">
            <v>0.27798488613099642</v>
          </cell>
          <cell r="C317" t="e">
            <v>#N/A</v>
          </cell>
        </row>
        <row r="318">
          <cell r="A318">
            <v>-0.83999999999999986</v>
          </cell>
          <cell r="B318">
            <v>0.28034381083962062</v>
          </cell>
          <cell r="C318" t="e">
            <v>#N/A</v>
          </cell>
        </row>
        <row r="319">
          <cell r="A319">
            <v>-0.83000000000000007</v>
          </cell>
          <cell r="B319">
            <v>0.28269448205458025</v>
          </cell>
          <cell r="C319" t="e">
            <v>#N/A</v>
          </cell>
        </row>
        <row r="320">
          <cell r="A320">
            <v>-0.81999999999999984</v>
          </cell>
          <cell r="B320">
            <v>0.28503635848900727</v>
          </cell>
          <cell r="C320" t="e">
            <v>#N/A</v>
          </cell>
        </row>
        <row r="321">
          <cell r="A321">
            <v>-0.81</v>
          </cell>
          <cell r="B321">
            <v>0.28736889699402829</v>
          </cell>
          <cell r="C321" t="e">
            <v>#N/A</v>
          </cell>
        </row>
        <row r="322">
          <cell r="A322">
            <v>-0.79999999999999982</v>
          </cell>
          <cell r="B322">
            <v>0.28969155276148278</v>
          </cell>
          <cell r="C322" t="e">
            <v>#N/A</v>
          </cell>
        </row>
        <row r="323">
          <cell r="A323">
            <v>-0.79</v>
          </cell>
          <cell r="B323">
            <v>0.29200377952914142</v>
          </cell>
          <cell r="C323" t="e">
            <v>#N/A</v>
          </cell>
        </row>
        <row r="324">
          <cell r="A324">
            <v>-0.7799999999999998</v>
          </cell>
          <cell r="B324">
            <v>0.29430502978832518</v>
          </cell>
          <cell r="C324" t="e">
            <v>#N/A</v>
          </cell>
        </row>
        <row r="325">
          <cell r="A325">
            <v>-0.77</v>
          </cell>
          <cell r="B325">
            <v>0.29659475499381571</v>
          </cell>
          <cell r="C325" t="e">
            <v>#N/A</v>
          </cell>
        </row>
        <row r="326">
          <cell r="A326">
            <v>-0.75999999999999979</v>
          </cell>
          <cell r="B326">
            <v>0.29887240577595287</v>
          </cell>
          <cell r="C326" t="e">
            <v>#N/A</v>
          </cell>
        </row>
        <row r="327">
          <cell r="A327">
            <v>-0.75</v>
          </cell>
          <cell r="B327">
            <v>0.30113743215480443</v>
          </cell>
          <cell r="C327" t="e">
            <v>#N/A</v>
          </cell>
        </row>
        <row r="328">
          <cell r="A328">
            <v>-0.73999999999999977</v>
          </cell>
          <cell r="B328">
            <v>0.3033892837563002</v>
          </cell>
          <cell r="C328" t="e">
            <v>#N/A</v>
          </cell>
        </row>
        <row r="329">
          <cell r="A329">
            <v>-0.73</v>
          </cell>
          <cell r="B329">
            <v>0.30562741003020988</v>
          </cell>
          <cell r="C329" t="e">
            <v>#N/A</v>
          </cell>
        </row>
        <row r="330">
          <cell r="A330">
            <v>-0.71999999999999975</v>
          </cell>
          <cell r="B330">
            <v>0.30785126046985301</v>
          </cell>
          <cell r="C330" t="e">
            <v>#N/A</v>
          </cell>
        </row>
        <row r="331">
          <cell r="A331">
            <v>-0.71</v>
          </cell>
          <cell r="B331">
            <v>0.31006028483341613</v>
          </cell>
          <cell r="C331" t="e">
            <v>#N/A</v>
          </cell>
        </row>
        <row r="332">
          <cell r="A332">
            <v>-0.69999999999999973</v>
          </cell>
          <cell r="B332">
            <v>0.31225393336676138</v>
          </cell>
          <cell r="C332" t="e">
            <v>#N/A</v>
          </cell>
        </row>
        <row r="333">
          <cell r="A333">
            <v>-0.69</v>
          </cell>
          <cell r="B333">
            <v>0.31443165702759734</v>
          </cell>
          <cell r="C333" t="e">
            <v>#N/A</v>
          </cell>
        </row>
        <row r="334">
          <cell r="A334">
            <v>-0.67999999999999972</v>
          </cell>
          <cell r="B334">
            <v>0.31659290771089288</v>
          </cell>
          <cell r="C334" t="e">
            <v>#N/A</v>
          </cell>
        </row>
        <row r="335">
          <cell r="A335">
            <v>-0.66999999999999993</v>
          </cell>
          <cell r="B335">
            <v>0.31873713847540158</v>
          </cell>
          <cell r="C335" t="e">
            <v>#N/A</v>
          </cell>
        </row>
        <row r="336">
          <cell r="A336">
            <v>-0.66000000000000014</v>
          </cell>
          <cell r="B336">
            <v>0.32086380377117246</v>
          </cell>
          <cell r="C336" t="e">
            <v>#N/A</v>
          </cell>
        </row>
        <row r="337">
          <cell r="A337">
            <v>-0.64999999999999991</v>
          </cell>
          <cell r="B337">
            <v>0.32297235966791432</v>
          </cell>
          <cell r="C337" t="e">
            <v>#N/A</v>
          </cell>
        </row>
        <row r="338">
          <cell r="A338">
            <v>-0.64000000000000012</v>
          </cell>
          <cell r="B338">
            <v>0.32506226408408212</v>
          </cell>
          <cell r="C338" t="e">
            <v>#N/A</v>
          </cell>
        </row>
        <row r="339">
          <cell r="A339">
            <v>-0.62999999999999989</v>
          </cell>
          <cell r="B339">
            <v>0.32713297701655447</v>
          </cell>
          <cell r="C339" t="e">
            <v>#N/A</v>
          </cell>
        </row>
        <row r="340">
          <cell r="A340">
            <v>-0.62000000000000011</v>
          </cell>
          <cell r="B340">
            <v>0.32918396077076478</v>
          </cell>
          <cell r="C340" t="e">
            <v>#N/A</v>
          </cell>
        </row>
        <row r="341">
          <cell r="A341">
            <v>-0.60999999999999988</v>
          </cell>
          <cell r="B341">
            <v>0.33121468019115297</v>
          </cell>
          <cell r="C341" t="e">
            <v>#N/A</v>
          </cell>
        </row>
        <row r="342">
          <cell r="A342">
            <v>-0.60000000000000009</v>
          </cell>
          <cell r="B342">
            <v>0.33322460289179967</v>
          </cell>
          <cell r="C342" t="e">
            <v>#N/A</v>
          </cell>
        </row>
        <row r="343">
          <cell r="A343">
            <v>-0.58999999999999986</v>
          </cell>
          <cell r="B343">
            <v>0.33521319948710615</v>
          </cell>
          <cell r="C343" t="e">
            <v>#N/A</v>
          </cell>
        </row>
        <row r="344">
          <cell r="A344">
            <v>-0.58000000000000007</v>
          </cell>
          <cell r="B344">
            <v>0.33717994382238053</v>
          </cell>
          <cell r="C344" t="e">
            <v>#N/A</v>
          </cell>
        </row>
        <row r="345">
          <cell r="A345">
            <v>-0.56999999999999984</v>
          </cell>
          <cell r="B345">
            <v>0.33912431320419223</v>
          </cell>
          <cell r="C345" t="e">
            <v>#N/A</v>
          </cell>
        </row>
        <row r="346">
          <cell r="A346">
            <v>-0.56000000000000005</v>
          </cell>
          <cell r="B346">
            <v>0.34104578863035256</v>
          </cell>
          <cell r="C346" t="e">
            <v>#N/A</v>
          </cell>
        </row>
        <row r="347">
          <cell r="A347">
            <v>-0.54999999999999982</v>
          </cell>
          <cell r="B347">
            <v>0.3429438550193839</v>
          </cell>
          <cell r="C347" t="e">
            <v>#N/A</v>
          </cell>
        </row>
        <row r="348">
          <cell r="A348">
            <v>-0.54</v>
          </cell>
          <cell r="B348">
            <v>0.34481800143933333</v>
          </cell>
          <cell r="C348" t="e">
            <v>#N/A</v>
          </cell>
        </row>
        <row r="349">
          <cell r="A349">
            <v>-0.5299999999999998</v>
          </cell>
          <cell r="B349">
            <v>0.34666772133579166</v>
          </cell>
          <cell r="C349" t="e">
            <v>#N/A</v>
          </cell>
        </row>
        <row r="350">
          <cell r="A350">
            <v>-0.52</v>
          </cell>
          <cell r="B350">
            <v>0.34849251275897447</v>
          </cell>
          <cell r="C350" t="e">
            <v>#N/A</v>
          </cell>
        </row>
        <row r="351">
          <cell r="A351">
            <v>-0.50999999999999979</v>
          </cell>
          <cell r="B351">
            <v>0.35029187858972588</v>
          </cell>
          <cell r="C351" t="e">
            <v>#N/A</v>
          </cell>
        </row>
        <row r="352">
          <cell r="A352">
            <v>-0.5</v>
          </cell>
          <cell r="B352">
            <v>0.35206532676429952</v>
          </cell>
          <cell r="C352" t="e">
            <v>#N/A</v>
          </cell>
        </row>
        <row r="353">
          <cell r="A353">
            <v>-0.48999999999999977</v>
          </cell>
          <cell r="B353">
            <v>0.35381237049777969</v>
          </cell>
          <cell r="C353" t="e">
            <v>#N/A</v>
          </cell>
        </row>
        <row r="354">
          <cell r="A354">
            <v>-0.48</v>
          </cell>
          <cell r="B354">
            <v>0.35553252850599709</v>
          </cell>
          <cell r="C354" t="e">
            <v>#N/A</v>
          </cell>
        </row>
        <row r="355">
          <cell r="A355">
            <v>-0.46999999999999975</v>
          </cell>
          <cell r="B355">
            <v>0.35722532522580086</v>
          </cell>
          <cell r="C355" t="e">
            <v>#N/A</v>
          </cell>
        </row>
        <row r="356">
          <cell r="A356">
            <v>-0.45999999999999996</v>
          </cell>
          <cell r="B356">
            <v>0.35889029103354464</v>
          </cell>
          <cell r="C356" t="e">
            <v>#N/A</v>
          </cell>
        </row>
        <row r="357">
          <cell r="A357">
            <v>-0.44999999999999973</v>
          </cell>
          <cell r="B357">
            <v>0.360526962461648</v>
          </cell>
          <cell r="C357" t="e">
            <v>#N/A</v>
          </cell>
        </row>
        <row r="358">
          <cell r="A358">
            <v>-0.43999999999999995</v>
          </cell>
          <cell r="B358">
            <v>0.36213488241309222</v>
          </cell>
          <cell r="C358" t="e">
            <v>#N/A</v>
          </cell>
        </row>
        <row r="359">
          <cell r="A359">
            <v>-0.42999999999999972</v>
          </cell>
          <cell r="B359">
            <v>0.36371360037371347</v>
          </cell>
          <cell r="C359" t="e">
            <v>#N/A</v>
          </cell>
        </row>
        <row r="360">
          <cell r="A360">
            <v>-0.41999999999999993</v>
          </cell>
          <cell r="B360">
            <v>0.36526267262215389</v>
          </cell>
          <cell r="C360" t="e">
            <v>#N/A</v>
          </cell>
        </row>
        <row r="361">
          <cell r="A361">
            <v>-0.41000000000000014</v>
          </cell>
          <cell r="B361">
            <v>0.36678166243733612</v>
          </cell>
          <cell r="C361" t="e">
            <v>#N/A</v>
          </cell>
        </row>
        <row r="362">
          <cell r="A362">
            <v>-0.39999999999999991</v>
          </cell>
          <cell r="B362">
            <v>0.36827014030332339</v>
          </cell>
          <cell r="C362" t="e">
            <v>#N/A</v>
          </cell>
        </row>
        <row r="363">
          <cell r="A363">
            <v>-0.39000000000000012</v>
          </cell>
          <cell r="B363">
            <v>0.36972768411143231</v>
          </cell>
          <cell r="C363" t="e">
            <v>#N/A</v>
          </cell>
        </row>
        <row r="364">
          <cell r="A364">
            <v>-0.37999999999999989</v>
          </cell>
          <cell r="B364">
            <v>0.37115387935946603</v>
          </cell>
          <cell r="C364" t="e">
            <v>#N/A</v>
          </cell>
        </row>
        <row r="365">
          <cell r="A365">
            <v>-0.37000000000000011</v>
          </cell>
          <cell r="B365">
            <v>0.37254831934793342</v>
          </cell>
          <cell r="C365" t="e">
            <v>#N/A</v>
          </cell>
        </row>
        <row r="366">
          <cell r="A366">
            <v>-0.35999999999999988</v>
          </cell>
          <cell r="B366">
            <v>0.37391060537312842</v>
          </cell>
          <cell r="C366" t="e">
            <v>#N/A</v>
          </cell>
        </row>
        <row r="367">
          <cell r="A367">
            <v>-0.35000000000000009</v>
          </cell>
          <cell r="B367">
            <v>0.37524034691693792</v>
          </cell>
          <cell r="C367" t="e">
            <v>#N/A</v>
          </cell>
        </row>
        <row r="368">
          <cell r="A368">
            <v>-0.33999999999999986</v>
          </cell>
          <cell r="B368">
            <v>0.37653716183325397</v>
          </cell>
          <cell r="C368" t="e">
            <v>#N/A</v>
          </cell>
        </row>
        <row r="369">
          <cell r="A369">
            <v>-0.33000000000000007</v>
          </cell>
          <cell r="B369">
            <v>0.37780067653086458</v>
          </cell>
          <cell r="C369" t="e">
            <v>#N/A</v>
          </cell>
        </row>
        <row r="370">
          <cell r="A370">
            <v>-0.31999999999999984</v>
          </cell>
          <cell r="B370">
            <v>0.37903052615270172</v>
          </cell>
          <cell r="C370" t="e">
            <v>#N/A</v>
          </cell>
        </row>
        <row r="371">
          <cell r="A371">
            <v>-0.31000000000000005</v>
          </cell>
          <cell r="B371">
            <v>0.38022635475132494</v>
          </cell>
          <cell r="C371" t="e">
            <v>#N/A</v>
          </cell>
        </row>
        <row r="372">
          <cell r="A372">
            <v>-0.29999999999999982</v>
          </cell>
          <cell r="B372">
            <v>0.38138781546052414</v>
          </cell>
          <cell r="C372" t="e">
            <v>#N/A</v>
          </cell>
        </row>
        <row r="373">
          <cell r="A373">
            <v>-0.29000000000000004</v>
          </cell>
          <cell r="B373">
            <v>0.38251457066292405</v>
          </cell>
          <cell r="C373" t="e">
            <v>#N/A</v>
          </cell>
        </row>
        <row r="374">
          <cell r="A374">
            <v>-0.2799999999999998</v>
          </cell>
          <cell r="B374">
            <v>0.38360629215347858</v>
          </cell>
          <cell r="C374" t="e">
            <v>#N/A</v>
          </cell>
        </row>
        <row r="375">
          <cell r="A375">
            <v>-0.27</v>
          </cell>
          <cell r="B375">
            <v>0.38466266129874283</v>
          </cell>
          <cell r="C375" t="e">
            <v>#N/A</v>
          </cell>
        </row>
        <row r="376">
          <cell r="A376">
            <v>-0.25999999999999979</v>
          </cell>
          <cell r="B376">
            <v>0.38568336919181612</v>
          </cell>
          <cell r="C376" t="e">
            <v>#N/A</v>
          </cell>
        </row>
        <row r="377">
          <cell r="A377">
            <v>-0.25</v>
          </cell>
          <cell r="B377">
            <v>0.38666811680284924</v>
          </cell>
          <cell r="C377" t="e">
            <v>#N/A</v>
          </cell>
        </row>
        <row r="378">
          <cell r="A378">
            <v>-0.23999999999999977</v>
          </cell>
          <cell r="B378">
            <v>0.38761661512501416</v>
          </cell>
          <cell r="C378" t="e">
            <v>#N/A</v>
          </cell>
        </row>
        <row r="379">
          <cell r="A379">
            <v>-0.22999999999999998</v>
          </cell>
          <cell r="B379">
            <v>0.38852858531583589</v>
          </cell>
          <cell r="C379" t="e">
            <v>#N/A</v>
          </cell>
        </row>
        <row r="380">
          <cell r="A380">
            <v>-0.21999999999999975</v>
          </cell>
          <cell r="B380">
            <v>0.38940375883379047</v>
          </cell>
          <cell r="C380" t="e">
            <v>#N/A</v>
          </cell>
        </row>
        <row r="381">
          <cell r="A381">
            <v>-0.20999999999999996</v>
          </cell>
          <cell r="B381">
            <v>0.39024187757007428</v>
          </cell>
          <cell r="C381" t="e">
            <v>#N/A</v>
          </cell>
        </row>
        <row r="382">
          <cell r="A382">
            <v>-0.19999999999999973</v>
          </cell>
          <cell r="B382">
            <v>0.39104269397545594</v>
          </cell>
          <cell r="C382" t="e">
            <v>#N/A</v>
          </cell>
        </row>
        <row r="383">
          <cell r="A383">
            <v>-0.18999999999999995</v>
          </cell>
          <cell r="B383">
            <v>0.39180597118212113</v>
          </cell>
          <cell r="C383" t="e">
            <v>#N/A</v>
          </cell>
        </row>
        <row r="384">
          <cell r="A384">
            <v>-0.17999999999999972</v>
          </cell>
          <cell r="B384">
            <v>0.39253148312042896</v>
          </cell>
          <cell r="C384" t="e">
            <v>#N/A</v>
          </cell>
        </row>
        <row r="385">
          <cell r="A385">
            <v>-0.16999999999999993</v>
          </cell>
          <cell r="B385">
            <v>0.39321901463049719</v>
          </cell>
          <cell r="C385" t="e">
            <v>#N/A</v>
          </cell>
        </row>
        <row r="386">
          <cell r="A386">
            <v>-0.16000000000000014</v>
          </cell>
          <cell r="B386">
            <v>0.39386836156854083</v>
          </cell>
          <cell r="C386" t="e">
            <v>#N/A</v>
          </cell>
        </row>
        <row r="387">
          <cell r="A387">
            <v>-0.14999999999999991</v>
          </cell>
          <cell r="B387">
            <v>0.39447933090788895</v>
          </cell>
          <cell r="C387" t="e">
            <v>#N/A</v>
          </cell>
        </row>
        <row r="388">
          <cell r="A388">
            <v>-0.14000000000000012</v>
          </cell>
          <cell r="B388">
            <v>0.39505174083461125</v>
          </cell>
          <cell r="C388" t="e">
            <v>#N/A</v>
          </cell>
        </row>
        <row r="389">
          <cell r="A389">
            <v>-0.12999999999999989</v>
          </cell>
          <cell r="B389">
            <v>0.39558542083768738</v>
          </cell>
          <cell r="C389" t="e">
            <v>#N/A</v>
          </cell>
        </row>
        <row r="390">
          <cell r="A390">
            <v>-0.12000000000000011</v>
          </cell>
          <cell r="B390">
            <v>0.3960802117936561</v>
          </cell>
          <cell r="C390" t="e">
            <v>#N/A</v>
          </cell>
        </row>
        <row r="391">
          <cell r="A391">
            <v>-0.10999999999999988</v>
          </cell>
          <cell r="B391">
            <v>0.39653596604568581</v>
          </cell>
          <cell r="C391" t="e">
            <v>#N/A</v>
          </cell>
        </row>
        <row r="392">
          <cell r="A392">
            <v>-0.10000000000000009</v>
          </cell>
          <cell r="B392">
            <v>0.39695254747701181</v>
          </cell>
          <cell r="C392" t="e">
            <v>#N/A</v>
          </cell>
        </row>
        <row r="393">
          <cell r="A393">
            <v>-8.9999999999999858E-2</v>
          </cell>
          <cell r="B393">
            <v>0.39732983157868834</v>
          </cell>
          <cell r="C393" t="e">
            <v>#N/A</v>
          </cell>
        </row>
        <row r="394">
          <cell r="A394">
            <v>-8.0000000000000071E-2</v>
          </cell>
          <cell r="B394">
            <v>0.39766770551160885</v>
          </cell>
          <cell r="C394" t="e">
            <v>#N/A</v>
          </cell>
        </row>
        <row r="395">
          <cell r="A395">
            <v>-6.999999999999984E-2</v>
          </cell>
          <cell r="B395">
            <v>0.39796606816275104</v>
          </cell>
          <cell r="C395" t="e">
            <v>#N/A</v>
          </cell>
        </row>
        <row r="396">
          <cell r="A396">
            <v>-6.0000000000000053E-2</v>
          </cell>
          <cell r="B396">
            <v>0.39822483019560695</v>
          </cell>
          <cell r="C396" t="e">
            <v>#N/A</v>
          </cell>
        </row>
        <row r="397">
          <cell r="A397">
            <v>-4.9999999999999822E-2</v>
          </cell>
          <cell r="B397">
            <v>0.39844391409476404</v>
          </cell>
          <cell r="C397" t="e">
            <v>#N/A</v>
          </cell>
        </row>
        <row r="398">
          <cell r="A398">
            <v>-4.0000000000000036E-2</v>
          </cell>
          <cell r="B398">
            <v>0.39862325420460504</v>
          </cell>
          <cell r="C398" t="e">
            <v>#N/A</v>
          </cell>
        </row>
        <row r="399">
          <cell r="A399">
            <v>-2.9999999999999805E-2</v>
          </cell>
          <cell r="B399">
            <v>0.39876279676209969</v>
          </cell>
          <cell r="C399" t="e">
            <v>#N/A</v>
          </cell>
        </row>
        <row r="400">
          <cell r="A400">
            <v>-2.0000000000000018E-2</v>
          </cell>
          <cell r="B400">
            <v>0.39886249992366613</v>
          </cell>
          <cell r="C400" t="e">
            <v>#N/A</v>
          </cell>
        </row>
        <row r="401">
          <cell r="A401">
            <v>-9.9999999999997868E-3</v>
          </cell>
          <cell r="B401">
            <v>0.39892233378608216</v>
          </cell>
          <cell r="C401" t="e">
            <v>#N/A</v>
          </cell>
        </row>
        <row r="402">
          <cell r="A402">
            <v>0</v>
          </cell>
          <cell r="B402">
            <v>0.3989422804014327</v>
          </cell>
          <cell r="C402">
            <v>0.3989422804014327</v>
          </cell>
        </row>
        <row r="403">
          <cell r="A403">
            <v>9.9999999999997868E-3</v>
          </cell>
          <cell r="B403">
            <v>0.39892233378608216</v>
          </cell>
          <cell r="C403">
            <v>0.39892233378608216</v>
          </cell>
        </row>
        <row r="404">
          <cell r="A404">
            <v>2.0000000000000462E-2</v>
          </cell>
          <cell r="B404">
            <v>0.39886249992366613</v>
          </cell>
          <cell r="C404">
            <v>0.39886249992366613</v>
          </cell>
        </row>
        <row r="405">
          <cell r="A405">
            <v>3.0000000000000249E-2</v>
          </cell>
          <cell r="B405">
            <v>0.39876279676209969</v>
          </cell>
          <cell r="C405">
            <v>0.39876279676209969</v>
          </cell>
        </row>
        <row r="406">
          <cell r="A406">
            <v>4.0000000000000036E-2</v>
          </cell>
          <cell r="B406">
            <v>0.39862325420460504</v>
          </cell>
          <cell r="C406">
            <v>0.39862325420460504</v>
          </cell>
        </row>
        <row r="407">
          <cell r="A407">
            <v>4.9999999999999822E-2</v>
          </cell>
          <cell r="B407">
            <v>0.39844391409476404</v>
          </cell>
          <cell r="C407">
            <v>0.39844391409476404</v>
          </cell>
        </row>
        <row r="408">
          <cell r="A408">
            <v>6.0000000000000497E-2</v>
          </cell>
          <cell r="B408">
            <v>0.39822483019560689</v>
          </cell>
          <cell r="C408">
            <v>0.39822483019560689</v>
          </cell>
        </row>
        <row r="409">
          <cell r="A409">
            <v>7.0000000000000284E-2</v>
          </cell>
          <cell r="B409">
            <v>0.39796606816275104</v>
          </cell>
          <cell r="C409">
            <v>0.39796606816275104</v>
          </cell>
        </row>
        <row r="410">
          <cell r="A410">
            <v>8.0000000000000071E-2</v>
          </cell>
          <cell r="B410">
            <v>0.39766770551160885</v>
          </cell>
          <cell r="C410">
            <v>0.39766770551160885</v>
          </cell>
        </row>
        <row r="411">
          <cell r="A411">
            <v>8.9999999999999858E-2</v>
          </cell>
          <cell r="B411">
            <v>0.39732983157868834</v>
          </cell>
          <cell r="C411">
            <v>0.39732983157868834</v>
          </cell>
        </row>
        <row r="412">
          <cell r="A412">
            <v>9.9999999999999645E-2</v>
          </cell>
          <cell r="B412">
            <v>0.39695254747701181</v>
          </cell>
          <cell r="C412">
            <v>0.39695254747701181</v>
          </cell>
        </row>
        <row r="413">
          <cell r="A413">
            <v>0.11000000000000032</v>
          </cell>
          <cell r="B413">
            <v>0.39653596604568575</v>
          </cell>
          <cell r="C413">
            <v>0.39653596604568575</v>
          </cell>
        </row>
        <row r="414">
          <cell r="A414">
            <v>0.12000000000000011</v>
          </cell>
          <cell r="B414">
            <v>0.3960802117936561</v>
          </cell>
          <cell r="C414">
            <v>0.3960802117936561</v>
          </cell>
        </row>
        <row r="415">
          <cell r="A415">
            <v>0.12999999999999989</v>
          </cell>
          <cell r="B415">
            <v>0.39558542083768738</v>
          </cell>
          <cell r="C415">
            <v>0.39558542083768738</v>
          </cell>
        </row>
        <row r="416">
          <cell r="A416">
            <v>0.13999999999999968</v>
          </cell>
          <cell r="B416">
            <v>0.39505174083461131</v>
          </cell>
          <cell r="C416">
            <v>0.39505174083461131</v>
          </cell>
        </row>
        <row r="417">
          <cell r="A417">
            <v>0.15000000000000036</v>
          </cell>
          <cell r="B417">
            <v>0.39447933090788889</v>
          </cell>
          <cell r="C417">
            <v>0.39447933090788889</v>
          </cell>
        </row>
        <row r="418">
          <cell r="A418">
            <v>0.16000000000000014</v>
          </cell>
          <cell r="B418">
            <v>0.39386836156854083</v>
          </cell>
          <cell r="C418">
            <v>0.39386836156854083</v>
          </cell>
        </row>
        <row r="419">
          <cell r="A419">
            <v>0.16999999999999993</v>
          </cell>
          <cell r="B419">
            <v>0.39321901463049719</v>
          </cell>
          <cell r="C419">
            <v>0.39321901463049719</v>
          </cell>
        </row>
        <row r="420">
          <cell r="A420">
            <v>0.17999999999999972</v>
          </cell>
          <cell r="B420">
            <v>0.39253148312042896</v>
          </cell>
          <cell r="C420">
            <v>0.39253148312042896</v>
          </cell>
        </row>
        <row r="421">
          <cell r="A421">
            <v>0.19000000000000039</v>
          </cell>
          <cell r="B421">
            <v>0.39180597118212107</v>
          </cell>
          <cell r="C421">
            <v>0.39180597118212107</v>
          </cell>
        </row>
        <row r="422">
          <cell r="A422">
            <v>0.20000000000000018</v>
          </cell>
          <cell r="B422">
            <v>0.39104269397545588</v>
          </cell>
          <cell r="C422">
            <v>0.39104269397545588</v>
          </cell>
        </row>
        <row r="423">
          <cell r="A423">
            <v>0.20999999999999996</v>
          </cell>
          <cell r="B423">
            <v>0.39024187757007428</v>
          </cell>
          <cell r="C423">
            <v>0.39024187757007428</v>
          </cell>
        </row>
        <row r="424">
          <cell r="A424">
            <v>0.21999999999999975</v>
          </cell>
          <cell r="B424">
            <v>0.38940375883379047</v>
          </cell>
          <cell r="C424">
            <v>0.38940375883379047</v>
          </cell>
        </row>
        <row r="425">
          <cell r="A425">
            <v>0.23000000000000043</v>
          </cell>
          <cell r="B425">
            <v>0.38852858531583589</v>
          </cell>
          <cell r="C425">
            <v>0.38852858531583589</v>
          </cell>
        </row>
        <row r="426">
          <cell r="A426">
            <v>0.24000000000000021</v>
          </cell>
          <cell r="B426">
            <v>0.38761661512501411</v>
          </cell>
          <cell r="C426">
            <v>0.38761661512501411</v>
          </cell>
        </row>
        <row r="427">
          <cell r="A427">
            <v>0.25</v>
          </cell>
          <cell r="B427">
            <v>0.38666811680284924</v>
          </cell>
          <cell r="C427">
            <v>0.38666811680284924</v>
          </cell>
        </row>
        <row r="428">
          <cell r="A428">
            <v>0.25999999999999979</v>
          </cell>
          <cell r="B428">
            <v>0.38568336919181612</v>
          </cell>
          <cell r="C428">
            <v>0.38568336919181612</v>
          </cell>
        </row>
        <row r="429">
          <cell r="A429">
            <v>0.27000000000000046</v>
          </cell>
          <cell r="B429">
            <v>0.38466266129874277</v>
          </cell>
          <cell r="C429">
            <v>0.38466266129874277</v>
          </cell>
        </row>
        <row r="430">
          <cell r="A430">
            <v>0.28000000000000025</v>
          </cell>
          <cell r="B430">
            <v>0.38360629215347852</v>
          </cell>
          <cell r="C430">
            <v>0.38360629215347852</v>
          </cell>
        </row>
        <row r="431">
          <cell r="A431">
            <v>0.29000000000000004</v>
          </cell>
          <cell r="B431">
            <v>0.38251457066292405</v>
          </cell>
          <cell r="C431">
            <v>0.38251457066292405</v>
          </cell>
        </row>
        <row r="432">
          <cell r="A432">
            <v>0.29999999999999982</v>
          </cell>
          <cell r="B432">
            <v>0.38138781546052414</v>
          </cell>
          <cell r="C432">
            <v>0.38138781546052414</v>
          </cell>
        </row>
        <row r="433">
          <cell r="A433">
            <v>0.3100000000000005</v>
          </cell>
          <cell r="B433">
            <v>0.38022635475132488</v>
          </cell>
          <cell r="C433">
            <v>0.38022635475132488</v>
          </cell>
        </row>
        <row r="434">
          <cell r="A434">
            <v>0.32000000000000028</v>
          </cell>
          <cell r="B434">
            <v>0.37903052615270166</v>
          </cell>
          <cell r="C434">
            <v>0.37903052615270166</v>
          </cell>
        </row>
        <row r="435">
          <cell r="A435">
            <v>0.33000000000000007</v>
          </cell>
          <cell r="B435">
            <v>0.37780067653086458</v>
          </cell>
          <cell r="C435">
            <v>0.37780067653086458</v>
          </cell>
        </row>
        <row r="436">
          <cell r="A436">
            <v>0.33999999999999986</v>
          </cell>
          <cell r="B436">
            <v>0.37653716183325397</v>
          </cell>
          <cell r="C436">
            <v>0.37653716183325397</v>
          </cell>
        </row>
        <row r="437">
          <cell r="A437">
            <v>0.35000000000000053</v>
          </cell>
          <cell r="B437">
            <v>0.37524034691693781</v>
          </cell>
          <cell r="C437">
            <v>0.37524034691693781</v>
          </cell>
        </row>
        <row r="438">
          <cell r="A438">
            <v>0.36000000000000032</v>
          </cell>
          <cell r="B438">
            <v>0.37391060537312837</v>
          </cell>
          <cell r="C438">
            <v>0.37391060537312837</v>
          </cell>
        </row>
        <row r="439">
          <cell r="A439">
            <v>0.37000000000000011</v>
          </cell>
          <cell r="B439">
            <v>0.37254831934793342</v>
          </cell>
          <cell r="C439">
            <v>0.37254831934793342</v>
          </cell>
        </row>
        <row r="440">
          <cell r="A440">
            <v>0.37999999999999989</v>
          </cell>
          <cell r="B440">
            <v>0.37115387935946603</v>
          </cell>
          <cell r="C440">
            <v>0.37115387935946603</v>
          </cell>
        </row>
        <row r="441">
          <cell r="A441">
            <v>0.38999999999999968</v>
          </cell>
          <cell r="B441">
            <v>0.36972768411143242</v>
          </cell>
          <cell r="C441">
            <v>0.36972768411143242</v>
          </cell>
        </row>
        <row r="442">
          <cell r="A442">
            <v>0.40000000000000036</v>
          </cell>
          <cell r="B442">
            <v>0.36827014030332328</v>
          </cell>
          <cell r="C442">
            <v>0.36827014030332328</v>
          </cell>
        </row>
        <row r="443">
          <cell r="A443">
            <v>0.41000000000000014</v>
          </cell>
          <cell r="B443">
            <v>0.36678166243733612</v>
          </cell>
          <cell r="C443">
            <v>0.36678166243733612</v>
          </cell>
        </row>
        <row r="444">
          <cell r="A444">
            <v>0.41999999999999993</v>
          </cell>
          <cell r="B444">
            <v>0.36526267262215389</v>
          </cell>
          <cell r="C444">
            <v>0.36526267262215389</v>
          </cell>
        </row>
        <row r="445">
          <cell r="A445">
            <v>0.42999999999999972</v>
          </cell>
          <cell r="B445">
            <v>0.36371360037371347</v>
          </cell>
          <cell r="C445">
            <v>0.36371360037371347</v>
          </cell>
        </row>
        <row r="446">
          <cell r="A446">
            <v>0.44000000000000039</v>
          </cell>
          <cell r="B446">
            <v>0.36213488241309216</v>
          </cell>
          <cell r="C446">
            <v>0.36213488241309216</v>
          </cell>
        </row>
        <row r="447">
          <cell r="A447">
            <v>0.45000000000000018</v>
          </cell>
          <cell r="B447">
            <v>0.36052696246164795</v>
          </cell>
          <cell r="C447">
            <v>0.36052696246164795</v>
          </cell>
        </row>
        <row r="448">
          <cell r="A448">
            <v>0.45999999999999996</v>
          </cell>
          <cell r="B448">
            <v>0.35889029103354464</v>
          </cell>
          <cell r="C448">
            <v>0.35889029103354464</v>
          </cell>
        </row>
        <row r="449">
          <cell r="A449">
            <v>0.46999999999999975</v>
          </cell>
          <cell r="B449">
            <v>0.35722532522580086</v>
          </cell>
          <cell r="C449">
            <v>0.35722532522580086</v>
          </cell>
        </row>
        <row r="450">
          <cell r="A450">
            <v>0.48000000000000043</v>
          </cell>
          <cell r="B450">
            <v>0.35553252850599704</v>
          </cell>
          <cell r="C450">
            <v>0.35553252850599704</v>
          </cell>
        </row>
        <row r="451">
          <cell r="A451">
            <v>0.49000000000000021</v>
          </cell>
          <cell r="B451">
            <v>0.35381237049777964</v>
          </cell>
          <cell r="C451">
            <v>0.35381237049777964</v>
          </cell>
        </row>
        <row r="452">
          <cell r="A452">
            <v>0.5</v>
          </cell>
          <cell r="B452">
            <v>0.35206532676429952</v>
          </cell>
          <cell r="C452">
            <v>0.35206532676429952</v>
          </cell>
        </row>
        <row r="453">
          <cell r="A453">
            <v>0.50999999999999979</v>
          </cell>
          <cell r="B453">
            <v>0.35029187858972588</v>
          </cell>
          <cell r="C453">
            <v>0.35029187858972588</v>
          </cell>
        </row>
        <row r="454">
          <cell r="A454">
            <v>0.52000000000000046</v>
          </cell>
          <cell r="B454">
            <v>0.34849251275897447</v>
          </cell>
          <cell r="C454">
            <v>0.34849251275897447</v>
          </cell>
        </row>
        <row r="455">
          <cell r="A455">
            <v>0.53000000000000025</v>
          </cell>
          <cell r="B455">
            <v>0.3466677213357916</v>
          </cell>
          <cell r="C455">
            <v>0.3466677213357916</v>
          </cell>
        </row>
        <row r="456">
          <cell r="A456">
            <v>0.54</v>
          </cell>
          <cell r="B456">
            <v>0.34481800143933333</v>
          </cell>
          <cell r="C456">
            <v>0.34481800143933333</v>
          </cell>
        </row>
        <row r="457">
          <cell r="A457">
            <v>0.54999999999999982</v>
          </cell>
          <cell r="B457">
            <v>0.3429438550193839</v>
          </cell>
          <cell r="C457">
            <v>0.3429438550193839</v>
          </cell>
        </row>
        <row r="458">
          <cell r="A458">
            <v>0.5600000000000005</v>
          </cell>
          <cell r="B458">
            <v>0.34104578863035245</v>
          </cell>
          <cell r="C458">
            <v>0.34104578863035245</v>
          </cell>
        </row>
        <row r="459">
          <cell r="A459">
            <v>0.57000000000000028</v>
          </cell>
          <cell r="B459">
            <v>0.33912431320419212</v>
          </cell>
          <cell r="C459">
            <v>0.33912431320419212</v>
          </cell>
        </row>
        <row r="460">
          <cell r="A460">
            <v>0.58000000000000007</v>
          </cell>
          <cell r="B460">
            <v>0.33717994382238053</v>
          </cell>
          <cell r="C460">
            <v>0.33717994382238053</v>
          </cell>
        </row>
        <row r="461">
          <cell r="A461">
            <v>0.58999999999999986</v>
          </cell>
          <cell r="B461">
            <v>0.33521319948710615</v>
          </cell>
          <cell r="C461">
            <v>0.33521319948710615</v>
          </cell>
        </row>
        <row r="462">
          <cell r="A462">
            <v>0.60000000000000053</v>
          </cell>
          <cell r="B462">
            <v>0.33322460289179956</v>
          </cell>
          <cell r="C462">
            <v>0.33322460289179956</v>
          </cell>
        </row>
        <row r="463">
          <cell r="A463">
            <v>0.61000000000000032</v>
          </cell>
          <cell r="B463">
            <v>0.33121468019115285</v>
          </cell>
          <cell r="C463">
            <v>0.33121468019115285</v>
          </cell>
        </row>
        <row r="464">
          <cell r="A464">
            <v>0.62000000000000011</v>
          </cell>
          <cell r="B464">
            <v>0.32918396077076478</v>
          </cell>
          <cell r="C464">
            <v>0.32918396077076478</v>
          </cell>
        </row>
        <row r="465">
          <cell r="A465">
            <v>0.62999999999999989</v>
          </cell>
          <cell r="B465">
            <v>0.32713297701655447</v>
          </cell>
          <cell r="C465">
            <v>0.32713297701655447</v>
          </cell>
        </row>
        <row r="466">
          <cell r="A466">
            <v>0.63999999999999968</v>
          </cell>
          <cell r="B466">
            <v>0.32506226408408218</v>
          </cell>
          <cell r="C466">
            <v>0.32506226408408218</v>
          </cell>
        </row>
        <row r="467">
          <cell r="A467">
            <v>0.65000000000000036</v>
          </cell>
          <cell r="B467">
            <v>0.32297235966791421</v>
          </cell>
          <cell r="C467">
            <v>0.32297235966791421</v>
          </cell>
        </row>
        <row r="468">
          <cell r="A468">
            <v>0.66000000000000014</v>
          </cell>
          <cell r="B468">
            <v>0.32086380377117246</v>
          </cell>
          <cell r="C468">
            <v>0.32086380377117246</v>
          </cell>
        </row>
        <row r="469">
          <cell r="A469">
            <v>0.66999999999999993</v>
          </cell>
          <cell r="B469">
            <v>0.31873713847540158</v>
          </cell>
          <cell r="C469">
            <v>0.31873713847540158</v>
          </cell>
        </row>
        <row r="470">
          <cell r="A470">
            <v>0.67999999999999972</v>
          </cell>
          <cell r="B470">
            <v>0.31659290771089288</v>
          </cell>
          <cell r="C470">
            <v>0.31659290771089288</v>
          </cell>
        </row>
        <row r="471">
          <cell r="A471">
            <v>0.69000000000000039</v>
          </cell>
          <cell r="B471">
            <v>0.31443165702759723</v>
          </cell>
          <cell r="C471">
            <v>0.31443165702759723</v>
          </cell>
        </row>
        <row r="472">
          <cell r="A472">
            <v>0.70000000000000018</v>
          </cell>
          <cell r="B472">
            <v>0.31225393336676122</v>
          </cell>
          <cell r="C472">
            <v>0.31225393336676122</v>
          </cell>
        </row>
        <row r="473">
          <cell r="A473">
            <v>0.71</v>
          </cell>
          <cell r="B473">
            <v>0.31006028483341613</v>
          </cell>
          <cell r="C473">
            <v>0.31006028483341613</v>
          </cell>
        </row>
        <row r="474">
          <cell r="A474">
            <v>0.71999999999999975</v>
          </cell>
          <cell r="B474">
            <v>0.30785126046985301</v>
          </cell>
          <cell r="C474">
            <v>0.30785126046985301</v>
          </cell>
        </row>
        <row r="475">
          <cell r="A475">
            <v>0.73000000000000043</v>
          </cell>
          <cell r="B475">
            <v>0.30562741003020982</v>
          </cell>
          <cell r="C475" t="e">
            <v>#N/A</v>
          </cell>
        </row>
        <row r="476">
          <cell r="A476">
            <v>0.74000000000000021</v>
          </cell>
          <cell r="B476">
            <v>0.30338928375630009</v>
          </cell>
          <cell r="C476" t="e">
            <v>#N/A</v>
          </cell>
        </row>
        <row r="477">
          <cell r="A477">
            <v>0.75</v>
          </cell>
          <cell r="B477">
            <v>0.30113743215480443</v>
          </cell>
          <cell r="C477" t="e">
            <v>#N/A</v>
          </cell>
        </row>
        <row r="478">
          <cell r="A478">
            <v>0.75999999999999979</v>
          </cell>
          <cell r="B478">
            <v>0.29887240577595287</v>
          </cell>
          <cell r="C478" t="e">
            <v>#N/A</v>
          </cell>
        </row>
        <row r="479">
          <cell r="A479">
            <v>0.77000000000000046</v>
          </cell>
          <cell r="B479">
            <v>0.29659475499381566</v>
          </cell>
          <cell r="C479" t="e">
            <v>#N/A</v>
          </cell>
        </row>
        <row r="480">
          <cell r="A480">
            <v>0.78000000000000025</v>
          </cell>
          <cell r="B480">
            <v>0.29430502978832507</v>
          </cell>
          <cell r="C480" t="e">
            <v>#N/A</v>
          </cell>
        </row>
        <row r="481">
          <cell r="A481">
            <v>0.79</v>
          </cell>
          <cell r="B481">
            <v>0.29200377952914142</v>
          </cell>
          <cell r="C481" t="e">
            <v>#N/A</v>
          </cell>
        </row>
        <row r="482">
          <cell r="A482">
            <v>0.79999999999999982</v>
          </cell>
          <cell r="B482">
            <v>0.28969155276148278</v>
          </cell>
          <cell r="C482" t="e">
            <v>#N/A</v>
          </cell>
        </row>
        <row r="483">
          <cell r="A483">
            <v>0.8100000000000005</v>
          </cell>
          <cell r="B483">
            <v>0.28736889699402818</v>
          </cell>
          <cell r="C483" t="e">
            <v>#N/A</v>
          </cell>
        </row>
        <row r="484">
          <cell r="A484">
            <v>0.82000000000000028</v>
          </cell>
          <cell r="B484">
            <v>0.28503635848900716</v>
          </cell>
          <cell r="C484" t="e">
            <v>#N/A</v>
          </cell>
        </row>
        <row r="485">
          <cell r="A485">
            <v>0.83000000000000007</v>
          </cell>
          <cell r="B485">
            <v>0.28269448205458025</v>
          </cell>
          <cell r="C485" t="e">
            <v>#N/A</v>
          </cell>
        </row>
        <row r="486">
          <cell r="A486">
            <v>0.83999999999999986</v>
          </cell>
          <cell r="B486">
            <v>0.28034381083962062</v>
          </cell>
          <cell r="C486" t="e">
            <v>#N/A</v>
          </cell>
        </row>
        <row r="487">
          <cell r="A487">
            <v>0.85000000000000053</v>
          </cell>
          <cell r="B487">
            <v>0.27798488613099637</v>
          </cell>
          <cell r="C487" t="e">
            <v>#N/A</v>
          </cell>
        </row>
        <row r="488">
          <cell r="A488">
            <v>0.86000000000000032</v>
          </cell>
          <cell r="B488">
            <v>0.27561824715345662</v>
          </cell>
          <cell r="C488" t="e">
            <v>#N/A</v>
          </cell>
        </row>
        <row r="489">
          <cell r="A489">
            <v>0.87000000000000011</v>
          </cell>
          <cell r="B489">
            <v>0.27324443087221623</v>
          </cell>
          <cell r="C489" t="e">
            <v>#N/A</v>
          </cell>
        </row>
        <row r="490">
          <cell r="A490">
            <v>0.87999999999999989</v>
          </cell>
          <cell r="B490">
            <v>0.27086397179833804</v>
          </cell>
          <cell r="C490" t="e">
            <v>#N/A</v>
          </cell>
        </row>
        <row r="491">
          <cell r="A491">
            <v>0.88999999999999968</v>
          </cell>
          <cell r="B491">
            <v>0.26847740179700241</v>
          </cell>
          <cell r="C491" t="e">
            <v>#N/A</v>
          </cell>
        </row>
        <row r="492">
          <cell r="A492">
            <v>0.90000000000000036</v>
          </cell>
          <cell r="B492">
            <v>0.26608524989875476</v>
          </cell>
          <cell r="C492" t="e">
            <v>#N/A</v>
          </cell>
        </row>
        <row r="493">
          <cell r="A493">
            <v>0.91000000000000014</v>
          </cell>
          <cell r="B493">
            <v>0.26368804211381813</v>
          </cell>
          <cell r="C493" t="e">
            <v>#N/A</v>
          </cell>
        </row>
        <row r="494">
          <cell r="A494">
            <v>0.91999999999999993</v>
          </cell>
          <cell r="B494">
            <v>0.26128630124955315</v>
          </cell>
          <cell r="C494" t="e">
            <v>#N/A</v>
          </cell>
        </row>
        <row r="495">
          <cell r="A495">
            <v>0.92999999999999972</v>
          </cell>
          <cell r="B495">
            <v>0.25888054673114891</v>
          </cell>
          <cell r="C495" t="e">
            <v>#N/A</v>
          </cell>
        </row>
        <row r="496">
          <cell r="A496">
            <v>0.94000000000000039</v>
          </cell>
          <cell r="B496">
            <v>0.25647129442562028</v>
          </cell>
          <cell r="C496" t="e">
            <v>#N/A</v>
          </cell>
        </row>
        <row r="497">
          <cell r="A497">
            <v>0.95000000000000018</v>
          </cell>
          <cell r="B497">
            <v>0.25405905646918897</v>
          </cell>
          <cell r="C497" t="e">
            <v>#N/A</v>
          </cell>
        </row>
        <row r="498">
          <cell r="A498">
            <v>0.96</v>
          </cell>
          <cell r="B498">
            <v>0.25164434109811712</v>
          </cell>
          <cell r="C498" t="e">
            <v>#N/A</v>
          </cell>
        </row>
        <row r="499">
          <cell r="A499">
            <v>0.96999999999999975</v>
          </cell>
          <cell r="B499">
            <v>0.249227652483066</v>
          </cell>
          <cell r="C499" t="e">
            <v>#N/A</v>
          </cell>
        </row>
        <row r="500">
          <cell r="A500">
            <v>0.98000000000000043</v>
          </cell>
          <cell r="B500">
            <v>0.24680949056704266</v>
          </cell>
          <cell r="C500" t="e">
            <v>#N/A</v>
          </cell>
        </row>
        <row r="501">
          <cell r="A501">
            <v>0.99000000000000021</v>
          </cell>
          <cell r="B501">
            <v>0.24439035090699954</v>
          </cell>
          <cell r="C501" t="e">
            <v>#N/A</v>
          </cell>
        </row>
        <row r="502">
          <cell r="A502">
            <v>1</v>
          </cell>
          <cell r="B502">
            <v>0.24197072451914337</v>
          </cell>
          <cell r="C502" t="e">
            <v>#N/A</v>
          </cell>
        </row>
        <row r="503">
          <cell r="A503">
            <v>1.0099999999999998</v>
          </cell>
          <cell r="B503">
            <v>0.23955109772801339</v>
          </cell>
          <cell r="C503" t="e">
            <v>#N/A</v>
          </cell>
        </row>
        <row r="504">
          <cell r="A504">
            <v>1.0200000000000005</v>
          </cell>
          <cell r="B504">
            <v>0.23713195201937948</v>
          </cell>
          <cell r="C504" t="e">
            <v>#N/A</v>
          </cell>
        </row>
        <row r="505">
          <cell r="A505">
            <v>1.0300000000000002</v>
          </cell>
          <cell r="B505">
            <v>0.23471376389701173</v>
          </cell>
          <cell r="C505" t="e">
            <v>#N/A</v>
          </cell>
        </row>
        <row r="506">
          <cell r="A506">
            <v>1.04</v>
          </cell>
          <cell r="B506">
            <v>0.2322970047433662</v>
          </cell>
          <cell r="C506" t="e">
            <v>#N/A</v>
          </cell>
        </row>
        <row r="507">
          <cell r="A507">
            <v>1.0499999999999998</v>
          </cell>
          <cell r="B507">
            <v>0.2298821406842331</v>
          </cell>
          <cell r="C507" t="e">
            <v>#N/A</v>
          </cell>
        </row>
        <row r="508">
          <cell r="A508">
            <v>1.0600000000000005</v>
          </cell>
          <cell r="B508">
            <v>0.22746963245738577</v>
          </cell>
          <cell r="C508" t="e">
            <v>#N/A</v>
          </cell>
        </row>
        <row r="509">
          <cell r="A509">
            <v>1.0700000000000003</v>
          </cell>
          <cell r="B509">
            <v>0.22505993528526957</v>
          </cell>
          <cell r="C509" t="e">
            <v>#N/A</v>
          </cell>
        </row>
        <row r="510">
          <cell r="A510">
            <v>1.08</v>
          </cell>
          <cell r="B510">
            <v>0.22265349875176113</v>
          </cell>
          <cell r="C510" t="e">
            <v>#N/A</v>
          </cell>
        </row>
        <row r="511">
          <cell r="A511">
            <v>1.0899999999999999</v>
          </cell>
          <cell r="B511">
            <v>0.22025076668303334</v>
          </cell>
          <cell r="C511" t="e">
            <v>#N/A</v>
          </cell>
        </row>
        <row r="512">
          <cell r="A512">
            <v>1.1000000000000005</v>
          </cell>
          <cell r="B512">
            <v>0.21785217703255041</v>
          </cell>
          <cell r="C512" t="e">
            <v>#N/A</v>
          </cell>
        </row>
        <row r="513">
          <cell r="A513">
            <v>1.1100000000000003</v>
          </cell>
          <cell r="B513">
            <v>0.21545816177021965</v>
          </cell>
          <cell r="C513" t="e">
            <v>#N/A</v>
          </cell>
        </row>
        <row r="514">
          <cell r="A514">
            <v>1.1200000000000001</v>
          </cell>
          <cell r="B514">
            <v>0.21306914677571784</v>
          </cell>
          <cell r="C514" t="e">
            <v>#N/A</v>
          </cell>
        </row>
        <row r="515">
          <cell r="A515">
            <v>1.1299999999999999</v>
          </cell>
          <cell r="B515">
            <v>0.21068555173601533</v>
          </cell>
          <cell r="C515" t="e">
            <v>#N/A</v>
          </cell>
        </row>
        <row r="516">
          <cell r="A516">
            <v>1.1399999999999997</v>
          </cell>
          <cell r="B516">
            <v>0.20830779004710845</v>
          </cell>
          <cell r="C516" t="e">
            <v>#N/A</v>
          </cell>
        </row>
        <row r="517">
          <cell r="A517">
            <v>1.1500000000000004</v>
          </cell>
          <cell r="B517">
            <v>0.20593626871997464</v>
          </cell>
          <cell r="C517" t="e">
            <v>#N/A</v>
          </cell>
        </row>
        <row r="518">
          <cell r="A518">
            <v>1.1600000000000001</v>
          </cell>
          <cell r="B518">
            <v>0.20357138829075938</v>
          </cell>
          <cell r="C518" t="e">
            <v>#N/A</v>
          </cell>
        </row>
        <row r="519">
          <cell r="A519">
            <v>1.17</v>
          </cell>
          <cell r="B519">
            <v>0.2012135427351974</v>
          </cell>
          <cell r="C519" t="e">
            <v>#N/A</v>
          </cell>
        </row>
        <row r="520">
          <cell r="A520">
            <v>1.1799999999999997</v>
          </cell>
          <cell r="B520">
            <v>0.19886311938727594</v>
          </cell>
          <cell r="C520" t="e">
            <v>#N/A</v>
          </cell>
        </row>
        <row r="521">
          <cell r="A521">
            <v>1.1900000000000004</v>
          </cell>
          <cell r="B521">
            <v>0.19652049886213643</v>
          </cell>
          <cell r="C521" t="e">
            <v>#N/A</v>
          </cell>
        </row>
        <row r="522">
          <cell r="A522">
            <v>1.2000000000000002</v>
          </cell>
          <cell r="B522">
            <v>0.19418605498321292</v>
          </cell>
          <cell r="C522" t="e">
            <v>#N/A</v>
          </cell>
        </row>
        <row r="523">
          <cell r="A523">
            <v>1.21</v>
          </cell>
          <cell r="B523">
            <v>0.19186015471359938</v>
          </cell>
          <cell r="C523" t="e">
            <v>#N/A</v>
          </cell>
        </row>
        <row r="524">
          <cell r="A524">
            <v>1.2199999999999998</v>
          </cell>
          <cell r="B524">
            <v>0.1895431580916403</v>
          </cell>
          <cell r="C524" t="e">
            <v>#N/A</v>
          </cell>
        </row>
        <row r="525">
          <cell r="A525">
            <v>1.2300000000000004</v>
          </cell>
          <cell r="B525">
            <v>0.18723541817072945</v>
          </cell>
          <cell r="C525" t="e">
            <v>#N/A</v>
          </cell>
        </row>
        <row r="526">
          <cell r="A526">
            <v>1.2400000000000002</v>
          </cell>
          <cell r="B526">
            <v>0.18493728096330525</v>
          </cell>
          <cell r="C526" t="e">
            <v>#N/A</v>
          </cell>
        </row>
        <row r="527">
          <cell r="A527">
            <v>1.25</v>
          </cell>
          <cell r="B527">
            <v>0.18264908538902191</v>
          </cell>
          <cell r="C527" t="e">
            <v>#N/A</v>
          </cell>
        </row>
        <row r="528">
          <cell r="A528">
            <v>1.2599999999999998</v>
          </cell>
          <cell r="B528">
            <v>0.18037116322708038</v>
          </cell>
          <cell r="C528" t="e">
            <v>#N/A</v>
          </cell>
        </row>
        <row r="529">
          <cell r="A529">
            <v>1.2700000000000005</v>
          </cell>
          <cell r="B529">
            <v>0.17810383907269348</v>
          </cell>
          <cell r="C529" t="e">
            <v>#N/A</v>
          </cell>
        </row>
        <row r="530">
          <cell r="A530">
            <v>1.2800000000000002</v>
          </cell>
          <cell r="B530">
            <v>0.17584743029766231</v>
          </cell>
          <cell r="C530" t="e">
            <v>#N/A</v>
          </cell>
        </row>
        <row r="531">
          <cell r="A531">
            <v>1.29</v>
          </cell>
          <cell r="B531">
            <v>0.17360224701503299</v>
          </cell>
          <cell r="C531" t="e">
            <v>#N/A</v>
          </cell>
        </row>
        <row r="532">
          <cell r="A532">
            <v>1.2999999999999998</v>
          </cell>
          <cell r="B532">
            <v>0.17136859204780741</v>
          </cell>
          <cell r="C532" t="e">
            <v>#N/A</v>
          </cell>
        </row>
        <row r="533">
          <cell r="A533">
            <v>1.3100000000000005</v>
          </cell>
          <cell r="B533">
            <v>0.1691467609016723</v>
          </cell>
          <cell r="C533" t="e">
            <v>#N/A</v>
          </cell>
        </row>
        <row r="534">
          <cell r="A534">
            <v>1.3200000000000003</v>
          </cell>
          <cell r="B534">
            <v>0.16693704174171375</v>
          </cell>
          <cell r="C534" t="e">
            <v>#N/A</v>
          </cell>
        </row>
        <row r="535">
          <cell r="A535">
            <v>1.33</v>
          </cell>
          <cell r="B535">
            <v>0.1647397153730768</v>
          </cell>
          <cell r="C535" t="e">
            <v>#N/A</v>
          </cell>
        </row>
        <row r="536">
          <cell r="A536">
            <v>1.3399999999999999</v>
          </cell>
          <cell r="B536">
            <v>0.16255505522553418</v>
          </cell>
          <cell r="C536" t="e">
            <v>#N/A</v>
          </cell>
        </row>
        <row r="537">
          <cell r="A537">
            <v>1.3500000000000005</v>
          </cell>
          <cell r="B537">
            <v>0.16038332734191951</v>
          </cell>
          <cell r="C537" t="e">
            <v>#N/A</v>
          </cell>
        </row>
        <row r="538">
          <cell r="A538">
            <v>1.3600000000000003</v>
          </cell>
          <cell r="B538">
            <v>0.15822479037038298</v>
          </cell>
          <cell r="C538" t="e">
            <v>#N/A</v>
          </cell>
        </row>
        <row r="539">
          <cell r="A539">
            <v>1.37</v>
          </cell>
          <cell r="B539">
            <v>0.15607969556042084</v>
          </cell>
          <cell r="C539" t="e">
            <v>#N/A</v>
          </cell>
        </row>
        <row r="540">
          <cell r="A540">
            <v>1.38</v>
          </cell>
          <cell r="B540">
            <v>0.15394828676263372</v>
          </cell>
          <cell r="C540" t="e">
            <v>#N/A</v>
          </cell>
        </row>
        <row r="541">
          <cell r="A541">
            <v>1.3899999999999997</v>
          </cell>
          <cell r="B541">
            <v>0.15183080043216174</v>
          </cell>
          <cell r="C541" t="e">
            <v>#N/A</v>
          </cell>
        </row>
        <row r="542">
          <cell r="A542">
            <v>1.4000000000000004</v>
          </cell>
          <cell r="B542">
            <v>0.14972746563574479</v>
          </cell>
          <cell r="C542" t="e">
            <v>#N/A</v>
          </cell>
        </row>
        <row r="543">
          <cell r="A543">
            <v>1.4100000000000001</v>
          </cell>
          <cell r="B543">
            <v>0.14763850406235568</v>
          </cell>
          <cell r="C543" t="e">
            <v>#N/A</v>
          </cell>
        </row>
        <row r="544">
          <cell r="A544">
            <v>1.42</v>
          </cell>
          <cell r="B544">
            <v>0.14556413003734761</v>
          </cell>
          <cell r="C544" t="e">
            <v>#N/A</v>
          </cell>
        </row>
        <row r="545">
          <cell r="A545">
            <v>1.4299999999999997</v>
          </cell>
          <cell r="B545">
            <v>0.14350455054006248</v>
          </cell>
          <cell r="C545" t="e">
            <v>#N/A</v>
          </cell>
        </row>
        <row r="546">
          <cell r="A546">
            <v>1.4400000000000004</v>
          </cell>
          <cell r="B546">
            <v>0.1414599652248387</v>
          </cell>
          <cell r="C546" t="e">
            <v>#N/A</v>
          </cell>
        </row>
        <row r="547">
          <cell r="A547">
            <v>1.4500000000000002</v>
          </cell>
          <cell r="B547">
            <v>0.13943056644536023</v>
          </cell>
          <cell r="C547" t="e">
            <v>#N/A</v>
          </cell>
        </row>
        <row r="548">
          <cell r="A548">
            <v>1.46</v>
          </cell>
          <cell r="B548">
            <v>0.13741653928228179</v>
          </cell>
          <cell r="C548" t="e">
            <v>#N/A</v>
          </cell>
        </row>
        <row r="549">
          <cell r="A549">
            <v>1.4699999999999998</v>
          </cell>
          <cell r="B549">
            <v>0.13541806157407132</v>
          </cell>
          <cell r="C549" t="e">
            <v>#N/A</v>
          </cell>
        </row>
        <row r="550">
          <cell r="A550">
            <v>1.4800000000000004</v>
          </cell>
          <cell r="B550">
            <v>0.1334353039510022</v>
          </cell>
          <cell r="C550" t="e">
            <v>#N/A</v>
          </cell>
        </row>
        <row r="551">
          <cell r="A551">
            <v>1.4900000000000002</v>
          </cell>
          <cell r="B551">
            <v>0.13146842987223098</v>
          </cell>
          <cell r="C551" t="e">
            <v>#N/A</v>
          </cell>
        </row>
        <row r="552">
          <cell r="A552">
            <v>1.5</v>
          </cell>
          <cell r="B552">
            <v>0.12951759566589174</v>
          </cell>
          <cell r="C552" t="e">
            <v>#N/A</v>
          </cell>
        </row>
        <row r="553">
          <cell r="A553">
            <v>1.5099999999999998</v>
          </cell>
          <cell r="B553">
            <v>0.12758295057214192</v>
          </cell>
          <cell r="C553" t="e">
            <v>#N/A</v>
          </cell>
        </row>
        <row r="554">
          <cell r="A554">
            <v>1.5200000000000005</v>
          </cell>
          <cell r="B554">
            <v>0.12566463678908804</v>
          </cell>
          <cell r="C554" t="e">
            <v>#N/A</v>
          </cell>
        </row>
        <row r="555">
          <cell r="A555">
            <v>1.5300000000000002</v>
          </cell>
          <cell r="B555">
            <v>0.12376278952152307</v>
          </cell>
          <cell r="C555" t="e">
            <v>#N/A</v>
          </cell>
        </row>
        <row r="556">
          <cell r="A556">
            <v>1.54</v>
          </cell>
          <cell r="B556">
            <v>0.12187753703240178</v>
          </cell>
          <cell r="C556" t="e">
            <v>#N/A</v>
          </cell>
        </row>
        <row r="557">
          <cell r="A557">
            <v>1.5499999999999998</v>
          </cell>
          <cell r="B557">
            <v>0.12000900069698565</v>
          </cell>
          <cell r="C557" t="e">
            <v>#N/A</v>
          </cell>
        </row>
        <row r="558">
          <cell r="A558">
            <v>1.5600000000000005</v>
          </cell>
          <cell r="B558">
            <v>0.11815729505958221</v>
          </cell>
          <cell r="C558" t="e">
            <v>#N/A</v>
          </cell>
        </row>
        <row r="559">
          <cell r="A559">
            <v>1.5700000000000003</v>
          </cell>
          <cell r="B559">
            <v>0.11632252789280702</v>
          </cell>
          <cell r="C559" t="e">
            <v>#N/A</v>
          </cell>
        </row>
        <row r="560">
          <cell r="A560">
            <v>1.58</v>
          </cell>
          <cell r="B560">
            <v>0.11450480025929236</v>
          </cell>
          <cell r="C560" t="e">
            <v>#N/A</v>
          </cell>
        </row>
        <row r="561">
          <cell r="A561">
            <v>1.5899999999999999</v>
          </cell>
          <cell r="B561">
            <v>0.1127042065757706</v>
          </cell>
          <cell r="C561" t="e">
            <v>#N/A</v>
          </cell>
        </row>
        <row r="562">
          <cell r="A562">
            <v>1.6000000000000005</v>
          </cell>
          <cell r="B562">
            <v>0.11092083467945546</v>
          </cell>
          <cell r="C562" t="e">
            <v>#N/A</v>
          </cell>
        </row>
        <row r="563">
          <cell r="A563">
            <v>1.6100000000000003</v>
          </cell>
          <cell r="B563">
            <v>0.10915476589664731</v>
          </cell>
          <cell r="C563" t="e">
            <v>#N/A</v>
          </cell>
        </row>
        <row r="564">
          <cell r="A564">
            <v>1.62</v>
          </cell>
          <cell r="B564">
            <v>0.1074060751134838</v>
          </cell>
          <cell r="C564" t="e">
            <v>#N/A</v>
          </cell>
        </row>
        <row r="565">
          <cell r="A565">
            <v>1.63</v>
          </cell>
          <cell r="B565">
            <v>0.10567483084876363</v>
          </cell>
          <cell r="C565" t="e">
            <v>#N/A</v>
          </cell>
        </row>
        <row r="566">
          <cell r="A566">
            <v>1.6399999999999997</v>
          </cell>
          <cell r="B566">
            <v>0.10396109532876426</v>
          </cell>
          <cell r="C566" t="e">
            <v>#N/A</v>
          </cell>
        </row>
        <row r="567">
          <cell r="A567">
            <v>1.6500000000000004</v>
          </cell>
          <cell r="B567">
            <v>0.10226492456397797</v>
          </cell>
          <cell r="C567" t="e">
            <v>#N/A</v>
          </cell>
        </row>
        <row r="568">
          <cell r="A568">
            <v>1.6600000000000001</v>
          </cell>
          <cell r="B568">
            <v>0.10058636842769055</v>
          </cell>
          <cell r="C568" t="e">
            <v>#N/A</v>
          </cell>
        </row>
        <row r="569">
          <cell r="A569">
            <v>1.67</v>
          </cell>
          <cell r="B569">
            <v>9.8925470736323712E-2</v>
          </cell>
          <cell r="C569" t="e">
            <v>#N/A</v>
          </cell>
        </row>
        <row r="570">
          <cell r="A570">
            <v>1.6799999999999997</v>
          </cell>
          <cell r="B570">
            <v>9.7282269331467539E-2</v>
          </cell>
          <cell r="C570" t="e">
            <v>#N/A</v>
          </cell>
        </row>
        <row r="571">
          <cell r="A571">
            <v>1.6900000000000004</v>
          </cell>
          <cell r="B571">
            <v>9.5656796163523933E-2</v>
          </cell>
          <cell r="C571" t="e">
            <v>#N/A</v>
          </cell>
        </row>
        <row r="572">
          <cell r="A572">
            <v>1.7000000000000002</v>
          </cell>
          <cell r="B572">
            <v>9.4049077376886905E-2</v>
          </cell>
          <cell r="C572" t="e">
            <v>#N/A</v>
          </cell>
        </row>
        <row r="573">
          <cell r="A573">
            <v>1.71</v>
          </cell>
          <cell r="B573">
            <v>9.2459133396580684E-2</v>
          </cell>
          <cell r="C573" t="e">
            <v>#N/A</v>
          </cell>
        </row>
        <row r="574">
          <cell r="A574">
            <v>1.7199999999999998</v>
          </cell>
          <cell r="B574">
            <v>9.0886979016282898E-2</v>
          </cell>
          <cell r="C574" t="e">
            <v>#N/A</v>
          </cell>
        </row>
        <row r="575">
          <cell r="A575">
            <v>1.7300000000000004</v>
          </cell>
          <cell r="B575">
            <v>8.933262348765493E-2</v>
          </cell>
          <cell r="C575" t="e">
            <v>#N/A</v>
          </cell>
        </row>
        <row r="576">
          <cell r="A576">
            <v>1.7400000000000002</v>
          </cell>
          <cell r="B576">
            <v>8.7796070610905594E-2</v>
          </cell>
          <cell r="C576" t="e">
            <v>#N/A</v>
          </cell>
        </row>
        <row r="577">
          <cell r="A577">
            <v>1.75</v>
          </cell>
          <cell r="B577">
            <v>8.6277318826511532E-2</v>
          </cell>
          <cell r="C577" t="e">
            <v>#N/A</v>
          </cell>
        </row>
        <row r="578">
          <cell r="A578">
            <v>1.7599999999999998</v>
          </cell>
          <cell r="B578">
            <v>8.4776361308022255E-2</v>
          </cell>
          <cell r="C578" t="e">
            <v>#N/A</v>
          </cell>
        </row>
        <row r="579">
          <cell r="A579">
            <v>1.7700000000000005</v>
          </cell>
          <cell r="B579">
            <v>8.3293186055874407E-2</v>
          </cell>
          <cell r="C579" t="e">
            <v>#N/A</v>
          </cell>
        </row>
        <row r="580">
          <cell r="A580">
            <v>1.7800000000000002</v>
          </cell>
          <cell r="B580">
            <v>8.1827775992142762E-2</v>
          </cell>
          <cell r="C580" t="e">
            <v>#N/A</v>
          </cell>
        </row>
        <row r="581">
          <cell r="A581">
            <v>1.79</v>
          </cell>
          <cell r="B581">
            <v>8.038010905615417E-2</v>
          </cell>
          <cell r="C581" t="e">
            <v>#N/A</v>
          </cell>
        </row>
        <row r="582">
          <cell r="A582">
            <v>1.7999999999999998</v>
          </cell>
          <cell r="B582">
            <v>7.8950158300894177E-2</v>
          </cell>
          <cell r="C582" t="e">
            <v>#N/A</v>
          </cell>
        </row>
        <row r="583">
          <cell r="A583">
            <v>1.8100000000000005</v>
          </cell>
          <cell r="B583">
            <v>7.7537891990133917E-2</v>
          </cell>
          <cell r="C583" t="e">
            <v>#N/A</v>
          </cell>
        </row>
        <row r="584">
          <cell r="A584">
            <v>1.8200000000000003</v>
          </cell>
          <cell r="B584">
            <v>7.6143273696207284E-2</v>
          </cell>
          <cell r="C584" t="e">
            <v>#N/A</v>
          </cell>
        </row>
        <row r="585">
          <cell r="A585">
            <v>1.83</v>
          </cell>
          <cell r="B585">
            <v>7.4766262398367603E-2</v>
          </cell>
          <cell r="C585" t="e">
            <v>#N/A</v>
          </cell>
        </row>
        <row r="586">
          <cell r="A586">
            <v>1.8399999999999999</v>
          </cell>
          <cell r="B586">
            <v>7.3406812581656919E-2</v>
          </cell>
          <cell r="C586" t="e">
            <v>#N/A</v>
          </cell>
        </row>
        <row r="587">
          <cell r="A587">
            <v>1.8500000000000005</v>
          </cell>
          <cell r="B587">
            <v>7.2064874336217916E-2</v>
          </cell>
          <cell r="C587" t="e">
            <v>#N/A</v>
          </cell>
        </row>
        <row r="588">
          <cell r="A588">
            <v>1.8600000000000003</v>
          </cell>
          <cell r="B588">
            <v>7.0740393456983339E-2</v>
          </cell>
          <cell r="C588" t="e">
            <v>#N/A</v>
          </cell>
        </row>
        <row r="589">
          <cell r="A589">
            <v>1.87</v>
          </cell>
          <cell r="B589">
            <v>6.9433311543674187E-2</v>
          </cell>
          <cell r="C589" t="e">
            <v>#N/A</v>
          </cell>
        </row>
        <row r="590">
          <cell r="A590">
            <v>1.88</v>
          </cell>
          <cell r="B590">
            <v>6.8143566101044578E-2</v>
          </cell>
          <cell r="C590" t="e">
            <v>#N/A</v>
          </cell>
        </row>
        <row r="591">
          <cell r="A591">
            <v>1.8899999999999997</v>
          </cell>
          <cell r="B591">
            <v>6.6871090639307185E-2</v>
          </cell>
          <cell r="C591" t="e">
            <v>#N/A</v>
          </cell>
        </row>
        <row r="592">
          <cell r="A592">
            <v>1.9000000000000004</v>
          </cell>
          <cell r="B592">
            <v>6.5615814774676554E-2</v>
          </cell>
          <cell r="C592" t="e">
            <v>#N/A</v>
          </cell>
        </row>
        <row r="593">
          <cell r="A593">
            <v>1.9100000000000001</v>
          </cell>
          <cell r="B593">
            <v>6.4377664329969345E-2</v>
          </cell>
          <cell r="C593" t="e">
            <v>#N/A</v>
          </cell>
        </row>
        <row r="594">
          <cell r="A594">
            <v>1.92</v>
          </cell>
          <cell r="B594">
            <v>6.3156561435198655E-2</v>
          </cell>
          <cell r="C594" t="e">
            <v>#N/A</v>
          </cell>
        </row>
        <row r="595">
          <cell r="A595">
            <v>1.9299999999999997</v>
          </cell>
          <cell r="B595">
            <v>6.1952424628105192E-2</v>
          </cell>
          <cell r="C595" t="e">
            <v>#N/A</v>
          </cell>
        </row>
        <row r="596">
          <cell r="A596">
            <v>1.9400000000000004</v>
          </cell>
          <cell r="B596">
            <v>6.0765168954564734E-2</v>
          </cell>
          <cell r="C596" t="e">
            <v>#N/A</v>
          </cell>
        </row>
        <row r="597">
          <cell r="A597">
            <v>1.9500000000000002</v>
          </cell>
          <cell r="B597">
            <v>5.9594706068816054E-2</v>
          </cell>
          <cell r="C597" t="e">
            <v>#N/A</v>
          </cell>
        </row>
        <row r="598">
          <cell r="A598">
            <v>1.96</v>
          </cell>
          <cell r="B598">
            <v>5.8440944333451469E-2</v>
          </cell>
          <cell r="C598" t="e">
            <v>#N/A</v>
          </cell>
        </row>
        <row r="599">
          <cell r="A599">
            <v>1.9699999999999998</v>
          </cell>
          <cell r="B599">
            <v>5.7303788919117152E-2</v>
          </cell>
          <cell r="C599" t="e">
            <v>#N/A</v>
          </cell>
        </row>
        <row r="600">
          <cell r="A600">
            <v>1.9800000000000004</v>
          </cell>
          <cell r="B600">
            <v>5.6183141903867993E-2</v>
          </cell>
          <cell r="C600" t="e">
            <v>#N/A</v>
          </cell>
        </row>
        <row r="601">
          <cell r="A601">
            <v>1.9900000000000002</v>
          </cell>
          <cell r="B601">
            <v>5.5078902372125739E-2</v>
          </cell>
          <cell r="C601" t="e">
            <v>#N/A</v>
          </cell>
        </row>
        <row r="602">
          <cell r="A602">
            <v>2</v>
          </cell>
          <cell r="B602">
            <v>5.3990966513188063E-2</v>
          </cell>
          <cell r="C602" t="e">
            <v>#N/A</v>
          </cell>
        </row>
        <row r="603">
          <cell r="A603">
            <v>2.0099999999999998</v>
          </cell>
          <cell r="B603">
            <v>5.2919227719240312E-2</v>
          </cell>
          <cell r="C603" t="e">
            <v>#N/A</v>
          </cell>
        </row>
        <row r="604">
          <cell r="A604">
            <v>2.0200000000000005</v>
          </cell>
          <cell r="B604">
            <v>5.186357668282051E-2</v>
          </cell>
          <cell r="C604" t="e">
            <v>#N/A</v>
          </cell>
        </row>
        <row r="605">
          <cell r="A605">
            <v>2.0300000000000002</v>
          </cell>
          <cell r="B605">
            <v>5.0823901493691162E-2</v>
          </cell>
          <cell r="C605" t="e">
            <v>#N/A</v>
          </cell>
        </row>
        <row r="606">
          <cell r="A606">
            <v>2.04</v>
          </cell>
          <cell r="B606">
            <v>4.9800087735070775E-2</v>
          </cell>
          <cell r="C606" t="e">
            <v>#N/A</v>
          </cell>
        </row>
        <row r="607">
          <cell r="A607">
            <v>2.0499999999999998</v>
          </cell>
          <cell r="B607">
            <v>4.8792018579182764E-2</v>
          </cell>
          <cell r="C607" t="e">
            <v>#N/A</v>
          </cell>
        </row>
        <row r="608">
          <cell r="A608">
            <v>2.0600000000000005</v>
          </cell>
          <cell r="B608">
            <v>4.7799574882076964E-2</v>
          </cell>
          <cell r="C608" t="e">
            <v>#N/A</v>
          </cell>
        </row>
        <row r="609">
          <cell r="A609">
            <v>2.0700000000000003</v>
          </cell>
          <cell r="B609">
            <v>4.6822635277683121E-2</v>
          </cell>
          <cell r="C609" t="e">
            <v>#N/A</v>
          </cell>
        </row>
        <row r="610">
          <cell r="A610">
            <v>2.08</v>
          </cell>
          <cell r="B610">
            <v>4.5861076271054887E-2</v>
          </cell>
          <cell r="C610" t="e">
            <v>#N/A</v>
          </cell>
        </row>
        <row r="611">
          <cell r="A611">
            <v>2.09</v>
          </cell>
          <cell r="B611">
            <v>4.49147723307671E-2</v>
          </cell>
          <cell r="C611" t="e">
            <v>#N/A</v>
          </cell>
        </row>
        <row r="612">
          <cell r="A612">
            <v>2.1000000000000005</v>
          </cell>
          <cell r="B612">
            <v>4.3983595980427156E-2</v>
          </cell>
          <cell r="C612" t="e">
            <v>#N/A</v>
          </cell>
        </row>
        <row r="613">
          <cell r="A613">
            <v>2.1100000000000003</v>
          </cell>
          <cell r="B613">
            <v>4.3067417889265699E-2</v>
          </cell>
          <cell r="C613" t="e">
            <v>#N/A</v>
          </cell>
        </row>
        <row r="614">
          <cell r="A614">
            <v>2.12</v>
          </cell>
          <cell r="B614">
            <v>4.2166106961770311E-2</v>
          </cell>
          <cell r="C614" t="e">
            <v>#N/A</v>
          </cell>
        </row>
        <row r="615">
          <cell r="A615">
            <v>2.13</v>
          </cell>
          <cell r="B615">
            <v>4.1279530426330417E-2</v>
          </cell>
          <cell r="C615" t="e">
            <v>#N/A</v>
          </cell>
        </row>
        <row r="616">
          <cell r="A616">
            <v>2.1400000000000006</v>
          </cell>
          <cell r="B616">
            <v>4.0407553922860252E-2</v>
          </cell>
          <cell r="C616" t="e">
            <v>#N/A</v>
          </cell>
        </row>
        <row r="617">
          <cell r="A617">
            <v>2.1500000000000004</v>
          </cell>
          <cell r="B617">
            <v>3.9550041589370186E-2</v>
          </cell>
          <cell r="C617" t="e">
            <v>#N/A</v>
          </cell>
        </row>
        <row r="618">
          <cell r="A618">
            <v>2.16</v>
          </cell>
          <cell r="B618">
            <v>3.8706856147455608E-2</v>
          </cell>
          <cell r="C618" t="e">
            <v>#N/A</v>
          </cell>
        </row>
        <row r="619">
          <cell r="A619">
            <v>2.17</v>
          </cell>
          <cell r="B619">
            <v>3.7877858986677483E-2</v>
          </cell>
          <cell r="C619" t="e">
            <v>#N/A</v>
          </cell>
        </row>
        <row r="620">
          <cell r="A620">
            <v>2.1799999999999997</v>
          </cell>
          <cell r="B620">
            <v>3.7062910247806502E-2</v>
          </cell>
          <cell r="C620" t="e">
            <v>#N/A</v>
          </cell>
        </row>
        <row r="621">
          <cell r="A621">
            <v>2.1900000000000004</v>
          </cell>
          <cell r="B621">
            <v>3.6261868904906187E-2</v>
          </cell>
          <cell r="C621" t="e">
            <v>#N/A</v>
          </cell>
        </row>
        <row r="622">
          <cell r="A622">
            <v>2.2000000000000002</v>
          </cell>
          <cell r="B622">
            <v>3.5474592846231424E-2</v>
          </cell>
          <cell r="C622" t="e">
            <v>#N/A</v>
          </cell>
        </row>
        <row r="623">
          <cell r="A623">
            <v>2.21</v>
          </cell>
          <cell r="B623">
            <v>3.470093895391882E-2</v>
          </cell>
          <cell r="C623" t="e">
            <v>#N/A</v>
          </cell>
        </row>
        <row r="624">
          <cell r="A624">
            <v>2.2199999999999998</v>
          </cell>
          <cell r="B624">
            <v>3.3940763182449214E-2</v>
          </cell>
          <cell r="C624" t="e">
            <v>#N/A</v>
          </cell>
        </row>
        <row r="625">
          <cell r="A625">
            <v>2.2300000000000004</v>
          </cell>
          <cell r="B625">
            <v>3.3193920635861088E-2</v>
          </cell>
          <cell r="C625" t="e">
            <v>#N/A</v>
          </cell>
        </row>
        <row r="626">
          <cell r="A626">
            <v>2.2400000000000002</v>
          </cell>
          <cell r="B626">
            <v>3.2460265643697445E-2</v>
          </cell>
          <cell r="C626" t="e">
            <v>#N/A</v>
          </cell>
        </row>
        <row r="627">
          <cell r="A627">
            <v>2.25</v>
          </cell>
          <cell r="B627">
            <v>3.1739651835667418E-2</v>
          </cell>
          <cell r="C627" t="e">
            <v>#N/A</v>
          </cell>
        </row>
        <row r="628">
          <cell r="A628">
            <v>2.2599999999999998</v>
          </cell>
          <cell r="B628">
            <v>3.103193221500827E-2</v>
          </cell>
          <cell r="C628" t="e">
            <v>#N/A</v>
          </cell>
        </row>
        <row r="629">
          <cell r="A629">
            <v>2.2700000000000005</v>
          </cell>
          <cell r="B629">
            <v>3.0336959230531597E-2</v>
          </cell>
          <cell r="C629" t="e">
            <v>#N/A</v>
          </cell>
        </row>
        <row r="630">
          <cell r="A630">
            <v>2.2800000000000002</v>
          </cell>
          <cell r="B630">
            <v>2.965458484734125E-2</v>
          </cell>
          <cell r="C630" t="e">
            <v>#N/A</v>
          </cell>
        </row>
        <row r="631">
          <cell r="A631">
            <v>2.29</v>
          </cell>
          <cell r="B631">
            <v>2.8984660616209412E-2</v>
          </cell>
          <cell r="C631" t="e">
            <v>#N/A</v>
          </cell>
        </row>
        <row r="632">
          <cell r="A632">
            <v>2.2999999999999998</v>
          </cell>
          <cell r="B632">
            <v>2.8327037741601186E-2</v>
          </cell>
          <cell r="C632" t="e">
            <v>#N/A</v>
          </cell>
        </row>
        <row r="633">
          <cell r="A633">
            <v>2.3100000000000005</v>
          </cell>
          <cell r="B633">
            <v>2.7681567148336531E-2</v>
          </cell>
          <cell r="C633" t="e">
            <v>#N/A</v>
          </cell>
        </row>
        <row r="634">
          <cell r="A634">
            <v>2.3200000000000003</v>
          </cell>
          <cell r="B634">
            <v>2.7048099546881761E-2</v>
          </cell>
          <cell r="C634" t="e">
            <v>#N/A</v>
          </cell>
        </row>
        <row r="635">
          <cell r="A635">
            <v>2.33</v>
          </cell>
          <cell r="B635">
            <v>2.6426485497261721E-2</v>
          </cell>
          <cell r="C635" t="e">
            <v>#N/A</v>
          </cell>
        </row>
        <row r="636">
          <cell r="A636">
            <v>2.34</v>
          </cell>
          <cell r="B636">
            <v>2.581657547158769E-2</v>
          </cell>
          <cell r="C636" t="e">
            <v>#N/A</v>
          </cell>
        </row>
        <row r="637">
          <cell r="A637">
            <v>2.3500000000000005</v>
          </cell>
          <cell r="B637">
            <v>2.5218219915194361E-2</v>
          </cell>
          <cell r="C637" t="e">
            <v>#N/A</v>
          </cell>
        </row>
        <row r="638">
          <cell r="A638">
            <v>2.3600000000000003</v>
          </cell>
          <cell r="B638">
            <v>2.4631269306382486E-2</v>
          </cell>
          <cell r="C638" t="e">
            <v>#N/A</v>
          </cell>
        </row>
        <row r="639">
          <cell r="A639">
            <v>2.37</v>
          </cell>
          <cell r="B639">
            <v>2.4055574214762971E-2</v>
          </cell>
          <cell r="C639" t="e">
            <v>#N/A</v>
          </cell>
        </row>
        <row r="640">
          <cell r="A640">
            <v>2.38</v>
          </cell>
          <cell r="B640">
            <v>2.3490985358201363E-2</v>
          </cell>
          <cell r="C640" t="e">
            <v>#N/A</v>
          </cell>
        </row>
        <row r="641">
          <cell r="A641">
            <v>2.3900000000000006</v>
          </cell>
          <cell r="B641">
            <v>2.2937353658360662E-2</v>
          </cell>
          <cell r="C641" t="e">
            <v>#N/A</v>
          </cell>
        </row>
        <row r="642">
          <cell r="A642">
            <v>2.4000000000000004</v>
          </cell>
          <cell r="B642">
            <v>2.2394530294842882E-2</v>
          </cell>
          <cell r="C642" t="e">
            <v>#N/A</v>
          </cell>
        </row>
        <row r="643">
          <cell r="A643">
            <v>2.41</v>
          </cell>
          <cell r="B643">
            <v>2.1862366757929387E-2</v>
          </cell>
          <cell r="C643" t="e">
            <v>#N/A</v>
          </cell>
        </row>
        <row r="644">
          <cell r="A644">
            <v>2.42</v>
          </cell>
          <cell r="B644">
            <v>2.1340714899922782E-2</v>
          </cell>
          <cell r="C644" t="e">
            <v>#N/A</v>
          </cell>
        </row>
        <row r="645">
          <cell r="A645">
            <v>2.4299999999999997</v>
          </cell>
          <cell r="B645">
            <v>2.0829426985092204E-2</v>
          </cell>
          <cell r="C645" t="e">
            <v>#N/A</v>
          </cell>
        </row>
        <row r="646">
          <cell r="A646">
            <v>2.4400000000000004</v>
          </cell>
          <cell r="B646">
            <v>2.032835573822582E-2</v>
          </cell>
          <cell r="C646" t="e">
            <v>#N/A</v>
          </cell>
        </row>
        <row r="647">
          <cell r="A647">
            <v>2.4500000000000002</v>
          </cell>
          <cell r="B647">
            <v>1.9837354391795313E-2</v>
          </cell>
          <cell r="C647" t="e">
            <v>#N/A</v>
          </cell>
        </row>
        <row r="648">
          <cell r="A648">
            <v>2.46</v>
          </cell>
          <cell r="B648">
            <v>1.9356276731736961E-2</v>
          </cell>
          <cell r="C648" t="e">
            <v>#N/A</v>
          </cell>
        </row>
        <row r="649">
          <cell r="A649">
            <v>2.4699999999999998</v>
          </cell>
          <cell r="B649">
            <v>1.8884977141856187E-2</v>
          </cell>
          <cell r="C649" t="e">
            <v>#N/A</v>
          </cell>
        </row>
        <row r="650">
          <cell r="A650">
            <v>2.4800000000000004</v>
          </cell>
          <cell r="B650">
            <v>1.8423310646862031E-2</v>
          </cell>
          <cell r="C650" t="e">
            <v>#N/A</v>
          </cell>
        </row>
        <row r="651">
          <cell r="A651">
            <v>2.4900000000000002</v>
          </cell>
          <cell r="B651">
            <v>1.7971132954039633E-2</v>
          </cell>
          <cell r="C651" t="e">
            <v>#N/A</v>
          </cell>
        </row>
        <row r="652">
          <cell r="A652">
            <v>2.5</v>
          </cell>
          <cell r="B652">
            <v>1.752830049356854E-2</v>
          </cell>
          <cell r="C652" t="e">
            <v>#N/A</v>
          </cell>
        </row>
        <row r="653">
          <cell r="A653">
            <v>2.5099999999999998</v>
          </cell>
          <cell r="B653">
            <v>1.7094670457496956E-2</v>
          </cell>
          <cell r="C653" t="e">
            <v>#N/A</v>
          </cell>
        </row>
        <row r="654">
          <cell r="A654">
            <v>2.5200000000000005</v>
          </cell>
          <cell r="B654">
            <v>1.6670100837381043E-2</v>
          </cell>
          <cell r="C654" t="e">
            <v>#N/A</v>
          </cell>
        </row>
        <row r="655">
          <cell r="A655">
            <v>2.5300000000000002</v>
          </cell>
          <cell r="B655">
            <v>1.6254450460600492E-2</v>
          </cell>
          <cell r="C655" t="e">
            <v>#N/A</v>
          </cell>
        </row>
        <row r="656">
          <cell r="A656">
            <v>2.54</v>
          </cell>
          <cell r="B656">
            <v>1.5847579025360818E-2</v>
          </cell>
          <cell r="C656" t="e">
            <v>#N/A</v>
          </cell>
        </row>
        <row r="657">
          <cell r="A657">
            <v>2.5499999999999998</v>
          </cell>
          <cell r="B657">
            <v>1.5449347134395174E-2</v>
          </cell>
          <cell r="C657" t="e">
            <v>#N/A</v>
          </cell>
        </row>
        <row r="658">
          <cell r="A658">
            <v>2.5600000000000005</v>
          </cell>
          <cell r="B658">
            <v>1.505961632737743E-2</v>
          </cell>
          <cell r="C658" t="e">
            <v>#N/A</v>
          </cell>
        </row>
        <row r="659">
          <cell r="A659">
            <v>2.5700000000000003</v>
          </cell>
          <cell r="B659">
            <v>1.4678249112060025E-2</v>
          </cell>
          <cell r="C659" t="e">
            <v>#N/A</v>
          </cell>
        </row>
        <row r="660">
          <cell r="A660">
            <v>2.58</v>
          </cell>
          <cell r="B660">
            <v>1.430510899414969E-2</v>
          </cell>
          <cell r="C660" t="e">
            <v>#N/A</v>
          </cell>
        </row>
        <row r="661">
          <cell r="A661">
            <v>2.59</v>
          </cell>
          <cell r="B661">
            <v>1.3940060505935825E-2</v>
          </cell>
          <cell r="C661" t="e">
            <v>#N/A</v>
          </cell>
        </row>
        <row r="662">
          <cell r="A662">
            <v>2.6000000000000005</v>
          </cell>
          <cell r="B662">
            <v>1.3582969233685602E-2</v>
          </cell>
          <cell r="C662" t="e">
            <v>#N/A</v>
          </cell>
        </row>
        <row r="663">
          <cell r="A663">
            <v>2.6100000000000003</v>
          </cell>
          <cell r="B663">
            <v>1.3233701843821355E-2</v>
          </cell>
          <cell r="C663" t="e">
            <v>#N/A</v>
          </cell>
        </row>
        <row r="664">
          <cell r="A664">
            <v>2.62</v>
          </cell>
          <cell r="B664">
            <v>1.2892126107895304E-2</v>
          </cell>
          <cell r="C664" t="e">
            <v>#N/A</v>
          </cell>
        </row>
        <row r="665">
          <cell r="A665">
            <v>2.63</v>
          </cell>
          <cell r="B665">
            <v>1.2558110926378211E-2</v>
          </cell>
          <cell r="C665" t="e">
            <v>#N/A</v>
          </cell>
        </row>
        <row r="666">
          <cell r="A666">
            <v>2.6400000000000006</v>
          </cell>
          <cell r="B666">
            <v>1.2231526351277954E-2</v>
          </cell>
          <cell r="C666" t="e">
            <v>#N/A</v>
          </cell>
        </row>
        <row r="667">
          <cell r="A667">
            <v>2.6500000000000004</v>
          </cell>
          <cell r="B667">
            <v>1.1912243607605169E-2</v>
          </cell>
          <cell r="C667" t="e">
            <v>#N/A</v>
          </cell>
        </row>
        <row r="668">
          <cell r="A668">
            <v>2.66</v>
          </cell>
          <cell r="B668">
            <v>1.1600135113702561E-2</v>
          </cell>
          <cell r="C668" t="e">
            <v>#N/A</v>
          </cell>
        </row>
        <row r="669">
          <cell r="A669">
            <v>2.67</v>
          </cell>
          <cell r="B669">
            <v>1.1295074500456135E-2</v>
          </cell>
          <cell r="C669" t="e">
            <v>#N/A</v>
          </cell>
        </row>
        <row r="670">
          <cell r="A670">
            <v>2.6799999999999997</v>
          </cell>
          <cell r="B670">
            <v>1.0996936629405587E-2</v>
          </cell>
          <cell r="C670" t="e">
            <v>#N/A</v>
          </cell>
        </row>
        <row r="671">
          <cell r="A671">
            <v>2.6900000000000004</v>
          </cell>
          <cell r="B671">
            <v>1.0705597609772173E-2</v>
          </cell>
          <cell r="C671" t="e">
            <v>#N/A</v>
          </cell>
        </row>
        <row r="672">
          <cell r="A672">
            <v>2.7</v>
          </cell>
          <cell r="B672">
            <v>1.0420934814422592E-2</v>
          </cell>
          <cell r="C672" t="e">
            <v>#N/A</v>
          </cell>
        </row>
        <row r="673">
          <cell r="A673">
            <v>2.71</v>
          </cell>
          <cell r="B673">
            <v>1.0142826894787077E-2</v>
          </cell>
          <cell r="C673" t="e">
            <v>#N/A</v>
          </cell>
        </row>
        <row r="674">
          <cell r="A674">
            <v>2.7199999999999998</v>
          </cell>
          <cell r="B674">
            <v>9.8711537947511439E-3</v>
          </cell>
          <cell r="C674" t="e">
            <v>#N/A</v>
          </cell>
        </row>
        <row r="675">
          <cell r="A675">
            <v>2.7300000000000004</v>
          </cell>
          <cell r="B675">
            <v>9.6057967635395751E-3</v>
          </cell>
          <cell r="C675" t="e">
            <v>#N/A</v>
          </cell>
        </row>
        <row r="676">
          <cell r="A676">
            <v>2.74</v>
          </cell>
          <cell r="B676">
            <v>9.3466383676122835E-3</v>
          </cell>
          <cell r="C676" t="e">
            <v>#N/A</v>
          </cell>
        </row>
        <row r="677">
          <cell r="A677">
            <v>2.75</v>
          </cell>
          <cell r="B677">
            <v>9.0935625015910529E-3</v>
          </cell>
          <cell r="C677" t="e">
            <v>#N/A</v>
          </cell>
        </row>
        <row r="678">
          <cell r="A678">
            <v>2.76</v>
          </cell>
          <cell r="B678">
            <v>8.8464543982372315E-3</v>
          </cell>
          <cell r="C678" t="e">
            <v>#N/A</v>
          </cell>
        </row>
        <row r="679">
          <cell r="A679">
            <v>2.7700000000000005</v>
          </cell>
          <cell r="B679">
            <v>8.605200637499661E-3</v>
          </cell>
          <cell r="C679" t="e">
            <v>#N/A</v>
          </cell>
        </row>
        <row r="680">
          <cell r="A680">
            <v>2.7800000000000002</v>
          </cell>
          <cell r="B680">
            <v>8.3696891546530226E-3</v>
          </cell>
          <cell r="C680" t="e">
            <v>#N/A</v>
          </cell>
        </row>
        <row r="681">
          <cell r="A681">
            <v>2.79</v>
          </cell>
          <cell r="B681">
            <v>8.1398092475460215E-3</v>
          </cell>
          <cell r="C681" t="e">
            <v>#N/A</v>
          </cell>
        </row>
        <row r="682">
          <cell r="A682">
            <v>2.8</v>
          </cell>
          <cell r="B682">
            <v>7.9154515829799686E-3</v>
          </cell>
          <cell r="C682" t="e">
            <v>#N/A</v>
          </cell>
        </row>
        <row r="683">
          <cell r="A683">
            <v>2.8100000000000005</v>
          </cell>
          <cell r="B683">
            <v>7.6965082022373114E-3</v>
          </cell>
          <cell r="C683" t="e">
            <v>#N/A</v>
          </cell>
        </row>
        <row r="684">
          <cell r="A684">
            <v>2.8200000000000003</v>
          </cell>
          <cell r="B684">
            <v>7.4828725257805526E-3</v>
          </cell>
          <cell r="C684" t="e">
            <v>#N/A</v>
          </cell>
        </row>
        <row r="685">
          <cell r="A685">
            <v>2.83</v>
          </cell>
          <cell r="B685">
            <v>7.2744393571412182E-3</v>
          </cell>
          <cell r="C685" t="e">
            <v>#N/A</v>
          </cell>
        </row>
        <row r="686">
          <cell r="A686">
            <v>2.84</v>
          </cell>
          <cell r="B686">
            <v>7.0711048860194487E-3</v>
          </cell>
          <cell r="C686" t="e">
            <v>#N/A</v>
          </cell>
        </row>
        <row r="687">
          <cell r="A687">
            <v>2.8500000000000005</v>
          </cell>
          <cell r="B687">
            <v>6.8727666906139651E-3</v>
          </cell>
          <cell r="C687" t="e">
            <v>#N/A</v>
          </cell>
        </row>
        <row r="688">
          <cell r="A688">
            <v>2.8600000000000003</v>
          </cell>
          <cell r="B688">
            <v>6.6793237392026089E-3</v>
          </cell>
          <cell r="C688" t="e">
            <v>#N/A</v>
          </cell>
        </row>
        <row r="689">
          <cell r="A689">
            <v>2.87</v>
          </cell>
          <cell r="B689">
            <v>6.4906763909933643E-3</v>
          </cell>
          <cell r="C689" t="e">
            <v>#N/A</v>
          </cell>
        </row>
        <row r="690">
          <cell r="A690">
            <v>2.88</v>
          </cell>
          <cell r="B690">
            <v>6.3067263962659275E-3</v>
          </cell>
          <cell r="C690" t="e">
            <v>#N/A</v>
          </cell>
        </row>
        <row r="691">
          <cell r="A691">
            <v>2.8900000000000006</v>
          </cell>
          <cell r="B691">
            <v>6.1273768958236769E-3</v>
          </cell>
          <cell r="C691" t="e">
            <v>#N/A</v>
          </cell>
        </row>
        <row r="692">
          <cell r="A692">
            <v>2.9000000000000004</v>
          </cell>
          <cell r="B692">
            <v>5.9525324197758486E-3</v>
          </cell>
          <cell r="C692" t="e">
            <v>#N/A</v>
          </cell>
        </row>
        <row r="693">
          <cell r="A693">
            <v>2.91</v>
          </cell>
          <cell r="B693">
            <v>5.7820988856694729E-3</v>
          </cell>
          <cell r="C693" t="e">
            <v>#N/A</v>
          </cell>
        </row>
        <row r="694">
          <cell r="A694">
            <v>2.92</v>
          </cell>
          <cell r="B694">
            <v>5.615983595990969E-3</v>
          </cell>
          <cell r="C694" t="e">
            <v>#N/A</v>
          </cell>
        </row>
        <row r="695">
          <cell r="A695">
            <v>2.9299999999999997</v>
          </cell>
          <cell r="B695">
            <v>5.4540952350565549E-3</v>
          </cell>
          <cell r="C695" t="e">
            <v>#N/A</v>
          </cell>
        </row>
        <row r="696">
          <cell r="A696">
            <v>2.9400000000000004</v>
          </cell>
          <cell r="B696">
            <v>5.2963438653110097E-3</v>
          </cell>
          <cell r="C696" t="e">
            <v>#N/A</v>
          </cell>
        </row>
        <row r="697">
          <cell r="A697">
            <v>2.95</v>
          </cell>
          <cell r="B697">
            <v>5.1426409230539392E-3</v>
          </cell>
          <cell r="C697" t="e">
            <v>#N/A</v>
          </cell>
        </row>
        <row r="698">
          <cell r="A698">
            <v>2.96</v>
          </cell>
          <cell r="B698">
            <v>4.9928992136123763E-3</v>
          </cell>
          <cell r="C698" t="e">
            <v>#N/A</v>
          </cell>
        </row>
        <row r="699">
          <cell r="A699">
            <v>2.9699999999999998</v>
          </cell>
          <cell r="B699">
            <v>4.8470329059789527E-3</v>
          </cell>
          <cell r="C699" t="e">
            <v>#N/A</v>
          </cell>
        </row>
        <row r="700">
          <cell r="A700">
            <v>2.9800000000000004</v>
          </cell>
          <cell r="B700">
            <v>4.7049575269339713E-3</v>
          </cell>
          <cell r="C700" t="e">
            <v>#N/A</v>
          </cell>
        </row>
        <row r="701">
          <cell r="A701">
            <v>2.99</v>
          </cell>
          <cell r="B701">
            <v>4.5665899546701444E-3</v>
          </cell>
          <cell r="C701" t="e">
            <v>#N/A</v>
          </cell>
        </row>
        <row r="702">
          <cell r="A702">
            <v>3</v>
          </cell>
          <cell r="B702">
            <v>4.4318484119380075E-3</v>
          </cell>
          <cell r="C702" t="e">
            <v>#N/A</v>
          </cell>
        </row>
        <row r="703">
          <cell r="A703">
            <v>3.01</v>
          </cell>
          <cell r="B703">
            <v>4.3006524587304498E-3</v>
          </cell>
          <cell r="C703" t="e">
            <v>#N/A</v>
          </cell>
        </row>
        <row r="704">
          <cell r="A704">
            <v>3.0200000000000005</v>
          </cell>
          <cell r="B704">
            <v>4.1729229845239545E-3</v>
          </cell>
          <cell r="C704" t="e">
            <v>#N/A</v>
          </cell>
        </row>
        <row r="705">
          <cell r="A705">
            <v>3.0300000000000002</v>
          </cell>
          <cell r="B705">
            <v>4.0485822000944265E-3</v>
          </cell>
          <cell r="C705" t="e">
            <v>#N/A</v>
          </cell>
        </row>
        <row r="706">
          <cell r="A706">
            <v>3.04</v>
          </cell>
          <cell r="B706">
            <v>3.9275536289247789E-3</v>
          </cell>
          <cell r="C706" t="e">
            <v>#N/A</v>
          </cell>
        </row>
        <row r="707">
          <cell r="A707">
            <v>3.05</v>
          </cell>
          <cell r="B707">
            <v>3.8097620982218104E-3</v>
          </cell>
          <cell r="C707" t="e">
            <v>#N/A</v>
          </cell>
        </row>
        <row r="708">
          <cell r="A708">
            <v>3.0600000000000005</v>
          </cell>
          <cell r="B708">
            <v>3.6951337295590284E-3</v>
          </cell>
          <cell r="C708" t="e">
            <v>#N/A</v>
          </cell>
        </row>
        <row r="709">
          <cell r="A709">
            <v>3.0700000000000003</v>
          </cell>
          <cell r="B709">
            <v>3.5835959291623588E-3</v>
          </cell>
          <cell r="C709" t="e">
            <v>#N/A</v>
          </cell>
        </row>
        <row r="710">
          <cell r="A710">
            <v>3.08</v>
          </cell>
          <cell r="B710">
            <v>3.4750773778549375E-3</v>
          </cell>
          <cell r="C710" t="e">
            <v>#N/A</v>
          </cell>
        </row>
        <row r="711">
          <cell r="A711">
            <v>3.09</v>
          </cell>
          <cell r="B711">
            <v>3.3695080206774812E-3</v>
          </cell>
          <cell r="C711" t="e">
            <v>#N/A</v>
          </cell>
        </row>
        <row r="712">
          <cell r="A712">
            <v>3.1000000000000005</v>
          </cell>
          <cell r="B712">
            <v>3.2668190561999156E-3</v>
          </cell>
          <cell r="C712" t="e">
            <v>#N/A</v>
          </cell>
        </row>
        <row r="713">
          <cell r="A713">
            <v>3.1100000000000003</v>
          </cell>
          <cell r="B713">
            <v>3.166942925540075E-3</v>
          </cell>
          <cell r="C713" t="e">
            <v>#N/A</v>
          </cell>
        </row>
        <row r="714">
          <cell r="A714">
            <v>3.12</v>
          </cell>
          <cell r="B714">
            <v>3.0698133011047403E-3</v>
          </cell>
          <cell r="C714" t="e">
            <v>#N/A</v>
          </cell>
        </row>
        <row r="715">
          <cell r="A715">
            <v>3.13</v>
          </cell>
          <cell r="B715">
            <v>2.9753650750682535E-3</v>
          </cell>
          <cell r="C715" t="e">
            <v>#N/A</v>
          </cell>
        </row>
        <row r="716">
          <cell r="A716">
            <v>3.1400000000000006</v>
          </cell>
          <cell r="B716">
            <v>2.883534347603434E-3</v>
          </cell>
          <cell r="C716" t="e">
            <v>#N/A</v>
          </cell>
        </row>
        <row r="717">
          <cell r="A717">
            <v>3.1500000000000004</v>
          </cell>
          <cell r="B717">
            <v>2.794258414879442E-3</v>
          </cell>
          <cell r="C717" t="e">
            <v>#N/A</v>
          </cell>
        </row>
        <row r="718">
          <cell r="A718">
            <v>3.16</v>
          </cell>
          <cell r="B718">
            <v>2.7074757568406999E-3</v>
          </cell>
          <cell r="C718" t="e">
            <v>#N/A</v>
          </cell>
        </row>
        <row r="719">
          <cell r="A719">
            <v>3.17</v>
          </cell>
          <cell r="B719">
            <v>2.6231260247810244E-3</v>
          </cell>
          <cell r="C719" t="e">
            <v>#N/A</v>
          </cell>
        </row>
        <row r="720">
          <cell r="A720">
            <v>3.1799999999999997</v>
          </cell>
          <cell r="B720">
            <v>2.5411500287265262E-3</v>
          </cell>
          <cell r="C720" t="e">
            <v>#N/A</v>
          </cell>
        </row>
        <row r="721">
          <cell r="A721">
            <v>3.1900000000000004</v>
          </cell>
          <cell r="B721">
            <v>2.4614897246406984E-3</v>
          </cell>
          <cell r="C721" t="e">
            <v>#N/A</v>
          </cell>
        </row>
        <row r="722">
          <cell r="A722">
            <v>3.2</v>
          </cell>
          <cell r="B722">
            <v>2.3840882014648404E-3</v>
          </cell>
          <cell r="C722" t="e">
            <v>#N/A</v>
          </cell>
        </row>
        <row r="723">
          <cell r="A723">
            <v>3.21</v>
          </cell>
          <cell r="B723">
            <v>2.3088896680064958E-3</v>
          </cell>
          <cell r="C723" t="e">
            <v>#N/A</v>
          </cell>
        </row>
        <row r="724">
          <cell r="A724">
            <v>3.2199999999999998</v>
          </cell>
          <cell r="B724">
            <v>2.2358394396885424E-3</v>
          </cell>
          <cell r="C724" t="e">
            <v>#N/A</v>
          </cell>
        </row>
        <row r="725">
          <cell r="A725">
            <v>3.2300000000000004</v>
          </cell>
          <cell r="B725">
            <v>2.1648839251710585E-3</v>
          </cell>
          <cell r="C725" t="e">
            <v>#N/A</v>
          </cell>
        </row>
        <row r="726">
          <cell r="A726">
            <v>3.24</v>
          </cell>
          <cell r="B726">
            <v>2.0959706128579419E-3</v>
          </cell>
          <cell r="C726" t="e">
            <v>#N/A</v>
          </cell>
        </row>
        <row r="727">
          <cell r="A727">
            <v>3.25</v>
          </cell>
          <cell r="B727">
            <v>2.0290480572997681E-3</v>
          </cell>
          <cell r="C727" t="e">
            <v>#N/A</v>
          </cell>
        </row>
        <row r="728">
          <cell r="A728">
            <v>3.26</v>
          </cell>
          <cell r="B728">
            <v>1.9640658655043761E-3</v>
          </cell>
          <cell r="C728" t="e">
            <v>#N/A</v>
          </cell>
        </row>
        <row r="729">
          <cell r="A729">
            <v>3.2700000000000005</v>
          </cell>
          <cell r="B729">
            <v>1.9009746831660768E-3</v>
          </cell>
          <cell r="C729" t="e">
            <v>#N/A</v>
          </cell>
        </row>
        <row r="730">
          <cell r="A730">
            <v>3.2800000000000002</v>
          </cell>
          <cell r="B730">
            <v>1.8397261808242775E-3</v>
          </cell>
          <cell r="C730" t="e">
            <v>#N/A</v>
          </cell>
        </row>
        <row r="731">
          <cell r="A731">
            <v>3.29</v>
          </cell>
          <cell r="B731">
            <v>1.7802730399618786E-3</v>
          </cell>
          <cell r="C731" t="e">
            <v>#N/A</v>
          </cell>
        </row>
        <row r="732">
          <cell r="A732">
            <v>3.3</v>
          </cell>
          <cell r="B732">
            <v>1.7225689390536812E-3</v>
          </cell>
          <cell r="C732" t="e">
            <v>#N/A</v>
          </cell>
        </row>
        <row r="733">
          <cell r="A733">
            <v>3.3100000000000005</v>
          </cell>
          <cell r="B733">
            <v>1.6665685395745784E-3</v>
          </cell>
          <cell r="C733" t="e">
            <v>#N/A</v>
          </cell>
        </row>
        <row r="734">
          <cell r="A734">
            <v>3.3200000000000003</v>
          </cell>
          <cell r="B734">
            <v>1.6122274719771231E-3</v>
          </cell>
          <cell r="C734" t="e">
            <v>#N/A</v>
          </cell>
        </row>
        <row r="735">
          <cell r="A735">
            <v>3.33</v>
          </cell>
          <cell r="B735">
            <v>1.5595023216476915E-3</v>
          </cell>
          <cell r="C735" t="e">
            <v>#N/A</v>
          </cell>
        </row>
        <row r="736">
          <cell r="A736">
            <v>3.34</v>
          </cell>
          <cell r="B736">
            <v>1.5083506148503073E-3</v>
          </cell>
          <cell r="C736" t="e">
            <v>#N/A</v>
          </cell>
        </row>
        <row r="737">
          <cell r="A737">
            <v>3.3500000000000005</v>
          </cell>
          <cell r="B737">
            <v>1.4587308046667433E-3</v>
          </cell>
          <cell r="C737" t="e">
            <v>#N/A</v>
          </cell>
        </row>
        <row r="738">
          <cell r="A738">
            <v>3.3600000000000003</v>
          </cell>
          <cell r="B738">
            <v>1.4106022569413824E-3</v>
          </cell>
          <cell r="C738" t="e">
            <v>#N/A</v>
          </cell>
        </row>
        <row r="739">
          <cell r="A739">
            <v>3.37</v>
          </cell>
          <cell r="B739">
            <v>1.3639252362389036E-3</v>
          </cell>
          <cell r="C739" t="e">
            <v>#N/A</v>
          </cell>
        </row>
        <row r="740">
          <cell r="A740">
            <v>3.38</v>
          </cell>
          <cell r="B740">
            <v>1.3186608918227423E-3</v>
          </cell>
          <cell r="C740" t="e">
            <v>#N/A</v>
          </cell>
        </row>
        <row r="741">
          <cell r="A741">
            <v>3.3900000000000006</v>
          </cell>
          <cell r="B741">
            <v>1.2747712436618306E-3</v>
          </cell>
          <cell r="C741" t="e">
            <v>#N/A</v>
          </cell>
        </row>
        <row r="742">
          <cell r="A742">
            <v>3.4000000000000004</v>
          </cell>
          <cell r="B742">
            <v>1.2322191684730175E-3</v>
          </cell>
          <cell r="C742" t="e">
            <v>#N/A</v>
          </cell>
        </row>
        <row r="743">
          <cell r="A743">
            <v>3.41</v>
          </cell>
          <cell r="B743">
            <v>1.1909683858061166E-3</v>
          </cell>
          <cell r="C743" t="e">
            <v>#N/A</v>
          </cell>
        </row>
        <row r="744">
          <cell r="A744">
            <v>3.42</v>
          </cell>
          <cell r="B744">
            <v>1.1509834441784845E-3</v>
          </cell>
          <cell r="C744" t="e">
            <v>#N/A</v>
          </cell>
        </row>
        <row r="745">
          <cell r="A745">
            <v>3.4299999999999997</v>
          </cell>
          <cell r="B745">
            <v>1.112229707265567E-3</v>
          </cell>
          <cell r="C745" t="e">
            <v>#N/A</v>
          </cell>
        </row>
        <row r="746">
          <cell r="A746">
            <v>3.4400000000000004</v>
          </cell>
          <cell r="B746">
            <v>1.0746733401537337E-3</v>
          </cell>
          <cell r="C746" t="e">
            <v>#N/A</v>
          </cell>
        </row>
        <row r="747">
          <cell r="A747">
            <v>3.45</v>
          </cell>
          <cell r="B747">
            <v>1.0382812956614103E-3</v>
          </cell>
          <cell r="C747" t="e">
            <v>#N/A</v>
          </cell>
        </row>
        <row r="748">
          <cell r="A748">
            <v>3.46</v>
          </cell>
          <cell r="B748">
            <v>1.0030213007342376E-3</v>
          </cell>
          <cell r="C748" t="e">
            <v>#N/A</v>
          </cell>
        </row>
        <row r="749">
          <cell r="A749">
            <v>3.4699999999999998</v>
          </cell>
          <cell r="B749">
            <v>9.6886184291984678E-4</v>
          </cell>
          <cell r="C749" t="e">
            <v>#N/A</v>
          </cell>
        </row>
        <row r="750">
          <cell r="A750">
            <v>3.4800000000000004</v>
          </cell>
          <cell r="B750">
            <v>9.3577215692747804E-4</v>
          </cell>
          <cell r="C750" t="e">
            <v>#N/A</v>
          </cell>
        </row>
        <row r="751">
          <cell r="A751">
            <v>3.49</v>
          </cell>
          <cell r="B751">
            <v>9.0372221127752448E-4</v>
          </cell>
          <cell r="C751" t="e">
            <v>#N/A</v>
          </cell>
        </row>
        <row r="752">
          <cell r="A752">
            <v>3.5</v>
          </cell>
          <cell r="B752">
            <v>8.7268269504576015E-4</v>
          </cell>
          <cell r="C752" t="e">
            <v>#N/A</v>
          </cell>
        </row>
        <row r="753">
          <cell r="A753">
            <v>3.51</v>
          </cell>
          <cell r="B753">
            <v>8.4262500470690268E-4</v>
          </cell>
          <cell r="C753" t="e">
            <v>#N/A</v>
          </cell>
        </row>
        <row r="754">
          <cell r="A754">
            <v>3.5200000000000005</v>
          </cell>
          <cell r="B754">
            <v>8.1352123108180689E-4</v>
          </cell>
          <cell r="C754" t="e">
            <v>#N/A</v>
          </cell>
        </row>
        <row r="755">
          <cell r="A755">
            <v>3.5300000000000002</v>
          </cell>
          <cell r="B755">
            <v>7.8534414639246856E-4</v>
          </cell>
          <cell r="C755" t="e">
            <v>#N/A</v>
          </cell>
        </row>
        <row r="756">
          <cell r="A756">
            <v>3.54</v>
          </cell>
          <cell r="B756">
            <v>7.580671914287103E-4</v>
          </cell>
          <cell r="C756" t="e">
            <v>#N/A</v>
          </cell>
        </row>
        <row r="757">
          <cell r="A757">
            <v>3.55</v>
          </cell>
          <cell r="B757">
            <v>7.3166446283031089E-4</v>
          </cell>
          <cell r="C757" t="e">
            <v>#N/A</v>
          </cell>
        </row>
        <row r="758">
          <cell r="A758">
            <v>3.5600000000000005</v>
          </cell>
          <cell r="B758">
            <v>7.0611070048803501E-4</v>
          </cell>
          <cell r="C758" t="e">
            <v>#N/A</v>
          </cell>
        </row>
        <row r="759">
          <cell r="A759">
            <v>3.5700000000000003</v>
          </cell>
          <cell r="B759">
            <v>6.8138127506689147E-4</v>
          </cell>
          <cell r="C759" t="e">
            <v>#N/A</v>
          </cell>
        </row>
        <row r="760">
          <cell r="A760">
            <v>3.58</v>
          </cell>
          <cell r="B760">
            <v>6.5745217565467645E-4</v>
          </cell>
          <cell r="C760" t="e">
            <v>#N/A</v>
          </cell>
        </row>
        <row r="761">
          <cell r="A761">
            <v>3.59</v>
          </cell>
          <cell r="B761">
            <v>6.342999975387576E-4</v>
          </cell>
          <cell r="C761" t="e">
            <v>#N/A</v>
          </cell>
        </row>
        <row r="762">
          <cell r="A762">
            <v>3.6000000000000005</v>
          </cell>
          <cell r="B762">
            <v>6.1190193011377092E-4</v>
          </cell>
          <cell r="C762" t="e">
            <v>#N/A</v>
          </cell>
        </row>
        <row r="763">
          <cell r="A763">
            <v>3.6100000000000003</v>
          </cell>
          <cell r="B763">
            <v>5.9023574492278507E-4</v>
          </cell>
          <cell r="C763" t="e">
            <v>#N/A</v>
          </cell>
        </row>
        <row r="764">
          <cell r="A764">
            <v>3.62</v>
          </cell>
          <cell r="B764">
            <v>5.6927978383425261E-4</v>
          </cell>
          <cell r="C764" t="e">
            <v>#N/A</v>
          </cell>
        </row>
        <row r="765">
          <cell r="A765">
            <v>3.63</v>
          </cell>
          <cell r="B765">
            <v>5.490129473569587E-4</v>
          </cell>
          <cell r="C765" t="e">
            <v>#N/A</v>
          </cell>
        </row>
        <row r="766">
          <cell r="A766">
            <v>3.6400000000000006</v>
          </cell>
          <cell r="B766">
            <v>5.2941468309493378E-4</v>
          </cell>
          <cell r="C766" t="e">
            <v>#N/A</v>
          </cell>
        </row>
        <row r="767">
          <cell r="A767">
            <v>3.6500000000000004</v>
          </cell>
          <cell r="B767">
            <v>5.1046497434418473E-4</v>
          </cell>
          <cell r="C767" t="e">
            <v>#N/A</v>
          </cell>
        </row>
        <row r="768">
          <cell r="A768">
            <v>3.66</v>
          </cell>
          <cell r="B768">
            <v>4.9214432883289312E-4</v>
          </cell>
          <cell r="C768" t="e">
            <v>#N/A</v>
          </cell>
        </row>
        <row r="769">
          <cell r="A769">
            <v>3.67</v>
          </cell>
          <cell r="B769">
            <v>4.7443376760662064E-4</v>
          </cell>
          <cell r="C769" t="e">
            <v>#N/A</v>
          </cell>
        </row>
        <row r="770">
          <cell r="A770">
            <v>3.6799999999999997</v>
          </cell>
          <cell r="B770">
            <v>4.5731481405985762E-4</v>
          </cell>
          <cell r="C770" t="e">
            <v>#N/A</v>
          </cell>
        </row>
        <row r="771">
          <cell r="A771">
            <v>3.6900000000000004</v>
          </cell>
          <cell r="B771">
            <v>4.4076948311513176E-4</v>
          </cell>
          <cell r="C771" t="e">
            <v>#N/A</v>
          </cell>
        </row>
        <row r="772">
          <cell r="A772">
            <v>3.7</v>
          </cell>
          <cell r="B772">
            <v>4.2478027055075143E-4</v>
          </cell>
          <cell r="C772" t="e">
            <v>#N/A</v>
          </cell>
        </row>
        <row r="773">
          <cell r="A773">
            <v>3.71</v>
          </cell>
          <cell r="B773">
            <v>4.0933014247807883E-4</v>
          </cell>
          <cell r="C773" t="e">
            <v>#N/A</v>
          </cell>
        </row>
        <row r="774">
          <cell r="A774">
            <v>3.7199999999999998</v>
          </cell>
          <cell r="B774">
            <v>3.9440252496915693E-4</v>
          </cell>
          <cell r="C774" t="e">
            <v>#N/A</v>
          </cell>
        </row>
        <row r="775">
          <cell r="A775">
            <v>3.7300000000000004</v>
          </cell>
          <cell r="B775">
            <v>3.7998129383532076E-4</v>
          </cell>
          <cell r="C775" t="e">
            <v>#N/A</v>
          </cell>
        </row>
        <row r="776">
          <cell r="A776">
            <v>3.74</v>
          </cell>
          <cell r="B776">
            <v>3.6605076455733496E-4</v>
          </cell>
          <cell r="C776" t="e">
            <v>#N/A</v>
          </cell>
        </row>
        <row r="777">
          <cell r="A777">
            <v>3.75</v>
          </cell>
          <cell r="B777">
            <v>3.5259568236744541E-4</v>
          </cell>
          <cell r="C777" t="e">
            <v>#N/A</v>
          </cell>
        </row>
        <row r="778">
          <cell r="A778">
            <v>3.76</v>
          </cell>
          <cell r="B778">
            <v>3.3960121248365478E-4</v>
          </cell>
          <cell r="C778" t="e">
            <v>#N/A</v>
          </cell>
        </row>
        <row r="779">
          <cell r="A779">
            <v>3.7700000000000005</v>
          </cell>
          <cell r="B779">
            <v>3.2705293049637438E-4</v>
          </cell>
          <cell r="C779" t="e">
            <v>#N/A</v>
          </cell>
        </row>
        <row r="780">
          <cell r="A780">
            <v>3.7800000000000002</v>
          </cell>
          <cell r="B780">
            <v>3.1493681290752155E-4</v>
          </cell>
          <cell r="C780" t="e">
            <v>#N/A</v>
          </cell>
        </row>
        <row r="781">
          <cell r="A781">
            <v>3.79</v>
          </cell>
          <cell r="B781">
            <v>3.0323922782200417E-4</v>
          </cell>
          <cell r="C781" t="e">
            <v>#N/A</v>
          </cell>
        </row>
        <row r="782">
          <cell r="A782">
            <v>3.8</v>
          </cell>
          <cell r="B782">
            <v>2.9194692579146027E-4</v>
          </cell>
          <cell r="C782" t="e">
            <v>#N/A</v>
          </cell>
        </row>
        <row r="783">
          <cell r="A783">
            <v>3.8100000000000005</v>
          </cell>
          <cell r="B783">
            <v>2.8104703080998584E-4</v>
          </cell>
          <cell r="C783" t="e">
            <v>#N/A</v>
          </cell>
        </row>
        <row r="784">
          <cell r="A784">
            <v>3.8200000000000003</v>
          </cell>
          <cell r="B784">
            <v>2.7052703146152073E-4</v>
          </cell>
          <cell r="C784" t="e">
            <v>#N/A</v>
          </cell>
        </row>
        <row r="785">
          <cell r="A785">
            <v>3.83</v>
          </cell>
          <cell r="B785">
            <v>2.6037477221844247E-4</v>
          </cell>
          <cell r="C785" t="e">
            <v>#N/A</v>
          </cell>
        </row>
        <row r="786">
          <cell r="A786">
            <v>3.84</v>
          </cell>
          <cell r="B786">
            <v>2.5057844489086075E-4</v>
          </cell>
          <cell r="C786" t="e">
            <v>#N/A</v>
          </cell>
        </row>
        <row r="787">
          <cell r="A787">
            <v>3.8500000000000005</v>
          </cell>
          <cell r="B787">
            <v>2.4112658022599302E-4</v>
          </cell>
          <cell r="C787" t="e">
            <v>#N/A</v>
          </cell>
        </row>
        <row r="788">
          <cell r="A788">
            <v>3.8600000000000003</v>
          </cell>
          <cell r="B788">
            <v>2.3200803965694195E-4</v>
          </cell>
          <cell r="C788" t="e">
            <v>#N/A</v>
          </cell>
        </row>
        <row r="789">
          <cell r="A789">
            <v>3.87</v>
          </cell>
          <cell r="B789">
            <v>2.2321200720010206E-4</v>
          </cell>
          <cell r="C789" t="e">
            <v>#N/A</v>
          </cell>
        </row>
        <row r="790">
          <cell r="A790">
            <v>3.88</v>
          </cell>
          <cell r="B790">
            <v>2.1472798150036704E-4</v>
          </cell>
          <cell r="C790" t="e">
            <v>#N/A</v>
          </cell>
        </row>
        <row r="791">
          <cell r="A791">
            <v>3.8900000000000006</v>
          </cell>
          <cell r="B791">
            <v>2.0654576802322513E-4</v>
          </cell>
          <cell r="C791" t="e">
            <v>#N/A</v>
          </cell>
        </row>
        <row r="792">
          <cell r="A792">
            <v>3.9000000000000004</v>
          </cell>
          <cell r="B792">
            <v>1.9865547139277237E-4</v>
          </cell>
          <cell r="C792" t="e">
            <v>#N/A</v>
          </cell>
        </row>
        <row r="793">
          <cell r="A793">
            <v>3.91</v>
          </cell>
          <cell r="B793">
            <v>1.9104748787459762E-4</v>
          </cell>
          <cell r="C793" t="e">
            <v>#N/A</v>
          </cell>
        </row>
        <row r="794">
          <cell r="A794">
            <v>3.92</v>
          </cell>
          <cell r="B794">
            <v>1.8371249800245711E-4</v>
          </cell>
          <cell r="C794" t="e">
            <v>#N/A</v>
          </cell>
        </row>
        <row r="795">
          <cell r="A795">
            <v>3.9300000000000006</v>
          </cell>
          <cell r="B795">
            <v>1.7664145934757059E-4</v>
          </cell>
          <cell r="C795" t="e">
            <v>#N/A</v>
          </cell>
        </row>
        <row r="796">
          <cell r="A796">
            <v>3.9400000000000004</v>
          </cell>
          <cell r="B796">
            <v>1.6982559942934329E-4</v>
          </cell>
          <cell r="C796" t="e">
            <v>#N/A</v>
          </cell>
        </row>
        <row r="797">
          <cell r="A797">
            <v>3.95</v>
          </cell>
          <cell r="B797">
            <v>1.6325640876624199E-4</v>
          </cell>
          <cell r="C797" t="e">
            <v>#N/A</v>
          </cell>
        </row>
        <row r="798">
          <cell r="A798">
            <v>3.96</v>
          </cell>
          <cell r="B798">
            <v>1.5692563406553226E-4</v>
          </cell>
          <cell r="C798" t="e">
            <v>#N/A</v>
          </cell>
        </row>
        <row r="799">
          <cell r="A799">
            <v>3.9699999999999998</v>
          </cell>
          <cell r="B799">
            <v>1.5082527155051807E-4</v>
          </cell>
          <cell r="C799" t="e">
            <v>#N/A</v>
          </cell>
        </row>
        <row r="800">
          <cell r="A800">
            <v>3.9800000000000004</v>
          </cell>
          <cell r="B800">
            <v>1.4494756042389079E-4</v>
          </cell>
          <cell r="C800" t="e">
            <v>#N/A</v>
          </cell>
        </row>
        <row r="801">
          <cell r="A801">
            <v>3.99</v>
          </cell>
          <cell r="B801">
            <v>1.3928497646575994E-4</v>
          </cell>
          <cell r="C801" t="e">
            <v>#N/A</v>
          </cell>
        </row>
        <row r="802">
          <cell r="A802">
            <v>4</v>
          </cell>
          <cell r="B802">
            <v>1.3383022576488537E-4</v>
          </cell>
          <cell r="C802" t="e">
            <v>#N/A</v>
          </cell>
        </row>
      </sheetData>
      <sheetData sheetId="1">
        <row r="3">
          <cell r="A3">
            <v>0</v>
          </cell>
          <cell r="B3">
            <v>0.72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 Tabl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B1" t="str">
            <v>Sales</v>
          </cell>
        </row>
        <row r="2">
          <cell r="B2">
            <v>695</v>
          </cell>
        </row>
        <row r="3">
          <cell r="B3">
            <v>687</v>
          </cell>
        </row>
        <row r="4">
          <cell r="B4">
            <v>687</v>
          </cell>
        </row>
        <row r="5">
          <cell r="B5">
            <v>695</v>
          </cell>
        </row>
        <row r="6">
          <cell r="B6">
            <v>708</v>
          </cell>
        </row>
        <row r="7">
          <cell r="B7">
            <v>719</v>
          </cell>
        </row>
        <row r="8">
          <cell r="B8">
            <v>726</v>
          </cell>
        </row>
        <row r="9">
          <cell r="B9">
            <v>727</v>
          </cell>
        </row>
        <row r="10">
          <cell r="B10">
            <v>735</v>
          </cell>
        </row>
        <row r="11">
          <cell r="B11">
            <v>744</v>
          </cell>
        </row>
        <row r="12">
          <cell r="B12">
            <v>765</v>
          </cell>
        </row>
        <row r="13">
          <cell r="B13">
            <v>740</v>
          </cell>
        </row>
        <row r="14">
          <cell r="B14">
            <v>782</v>
          </cell>
        </row>
        <row r="15">
          <cell r="B15">
            <v>735</v>
          </cell>
        </row>
        <row r="16">
          <cell r="B16">
            <v>890</v>
          </cell>
        </row>
        <row r="17">
          <cell r="B17">
            <v>883</v>
          </cell>
        </row>
      </sheetData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bor Istvan" refreshedDate="44954.567058796296" createdVersion="8" refreshedVersion="8" minRefreshableVersion="3" recordCount="43" xr:uid="{6095C798-62A4-464D-9D70-217B8B490108}">
  <cacheSource type="worksheet">
    <worksheetSource ref="A2:C45" sheet="Fatérkép"/>
  </cacheSource>
  <cacheFields count="3">
    <cacheField name="Típus" numFmtId="1">
      <sharedItems count="9">
        <s v="MERCEDES"/>
        <s v="BMW"/>
        <s v="FIAT"/>
        <s v="RENAULT"/>
        <s v="FORD"/>
        <s v="OPEL"/>
        <s v="SUZUKI"/>
        <s v="SKODA"/>
        <s v="MAZDA"/>
      </sharedItems>
    </cacheField>
    <cacheField name="Szín" numFmtId="1">
      <sharedItems count="7">
        <s v="Narancssárga"/>
        <s v="Piros"/>
        <s v="Kék"/>
        <s v="Lila"/>
        <s v="Fekete"/>
        <s v="Zöld"/>
        <s v="BLACK" u="1"/>
      </sharedItems>
    </cacheField>
    <cacheField name="Ár" numFmtId="172">
      <sharedItems containsSemiMixedTypes="0" containsString="0" containsNumber="1" containsInteger="1" minValue="1300000" maxValue="5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bor Istvan" refreshedDate="45601.791972916668" createdVersion="8" refreshedVersion="8" minRefreshableVersion="3" recordCount="1000" xr:uid="{5FD6A85C-F604-4D7A-8CC1-0B3B6595ADFE}">
  <cacheSource type="worksheet">
    <worksheetSource ref="A1:E1001" sheet="Adatok"/>
  </cacheSource>
  <cacheFields count="5">
    <cacheField name="Sorszám" numFmtId="0">
      <sharedItems containsSemiMixedTypes="0" containsString="0" containsNumber="1" containsInteger="1" minValue="1" maxValue="1000"/>
    </cacheField>
    <cacheField name="Gyümölcs" numFmtId="0">
      <sharedItems/>
    </cacheField>
    <cacheField name="Ár" numFmtId="172">
      <sharedItems containsSemiMixedTypes="0" containsString="0" containsNumber="1" containsInteger="1" minValue="10" maxValue="120"/>
    </cacheField>
    <cacheField name="Kiszerelés" numFmtId="0">
      <sharedItems count="5">
        <s v="kilós"/>
        <s v="zsákos"/>
        <s v="dobozos"/>
        <s v="darabos"/>
        <s v="hálós"/>
      </sharedItems>
    </cacheField>
    <cacheField name="Íz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zabó Eszter" refreshedDate="45629.750152430555" createdVersion="8" refreshedVersion="8" minRefreshableVersion="3" recordCount="800" xr:uid="{6E03F6EF-763C-4501-A7D6-C35EC06628C3}">
  <cacheSource type="worksheet">
    <worksheetSource ref="A1:L801" sheet="Pivot tábla 1."/>
  </cacheSource>
  <cacheFields count="12">
    <cacheField name="Azonosító" numFmtId="0">
      <sharedItems containsSemiMixedTypes="0" containsString="0" containsNumber="1" containsInteger="1" minValue="1" maxValue="800"/>
    </cacheField>
    <cacheField name="Típus" numFmtId="1">
      <sharedItems count="13">
        <s v="SUZUKI"/>
        <s v="SKODA"/>
        <s v="OPEL"/>
        <s v="PEUGEOT"/>
        <s v="SEAT"/>
        <s v="RENAULT"/>
        <s v="FIAT"/>
        <s v="BMW"/>
        <s v="FORD"/>
        <s v="MERCEDES"/>
        <s v="ARO"/>
        <s v="NISSAN"/>
        <s v="MAZDA"/>
      </sharedItems>
    </cacheField>
    <cacheField name="Rendszám" numFmtId="1">
      <sharedItems/>
    </cacheField>
    <cacheField name="Dátum" numFmtId="14">
      <sharedItems containsSemiMixedTypes="0" containsNonDate="0" containsDate="1" containsString="0" minDate="2018-01-02T00:00:00" maxDate="2020-10-24T00:00:00" count="550">
        <d v="2018-09-10T00:00:00"/>
        <d v="2018-03-31T00:00:00"/>
        <d v="2019-11-26T00:00:00"/>
        <d v="2020-08-21T00:00:00"/>
        <d v="2020-02-07T00:00:00"/>
        <d v="2020-09-23T00:00:00"/>
        <d v="2019-06-25T00:00:00"/>
        <d v="2019-04-02T00:00:00"/>
        <d v="2018-06-04T00:00:00"/>
        <d v="2018-07-12T00:00:00"/>
        <d v="2018-12-07T00:00:00"/>
        <d v="2019-07-17T00:00:00"/>
        <d v="2019-05-01T00:00:00"/>
        <d v="2018-09-22T00:00:00"/>
        <d v="2019-07-14T00:00:00"/>
        <d v="2018-12-31T00:00:00"/>
        <d v="2019-06-15T00:00:00"/>
        <d v="2020-03-16T00:00:00"/>
        <d v="2020-06-23T00:00:00"/>
        <d v="2018-10-05T00:00:00"/>
        <d v="2019-03-03T00:00:00"/>
        <d v="2018-06-06T00:00:00"/>
        <d v="2020-03-04T00:00:00"/>
        <d v="2018-08-19T00:00:00"/>
        <d v="2019-08-17T00:00:00"/>
        <d v="2019-05-11T00:00:00"/>
        <d v="2019-04-09T00:00:00"/>
        <d v="2019-04-05T00:00:00"/>
        <d v="2018-01-08T00:00:00"/>
        <d v="2019-10-22T00:00:00"/>
        <d v="2018-05-06T00:00:00"/>
        <d v="2019-01-18T00:00:00"/>
        <d v="2019-03-25T00:00:00"/>
        <d v="2020-08-24T00:00:00"/>
        <d v="2018-09-29T00:00:00"/>
        <d v="2019-07-06T00:00:00"/>
        <d v="2018-01-13T00:00:00"/>
        <d v="2020-03-12T00:00:00"/>
        <d v="2019-04-04T00:00:00"/>
        <d v="2020-04-09T00:00:00"/>
        <d v="2018-05-10T00:00:00"/>
        <d v="2018-07-27T00:00:00"/>
        <d v="2019-02-18T00:00:00"/>
        <d v="2018-09-01T00:00:00"/>
        <d v="2018-09-19T00:00:00"/>
        <d v="2018-05-18T00:00:00"/>
        <d v="2018-05-23T00:00:00"/>
        <d v="2018-10-21T00:00:00"/>
        <d v="2018-04-12T00:00:00"/>
        <d v="2018-06-01T00:00:00"/>
        <d v="2018-08-05T00:00:00"/>
        <d v="2020-08-27T00:00:00"/>
        <d v="2018-07-22T00:00:00"/>
        <d v="2018-12-13T00:00:00"/>
        <d v="2019-03-13T00:00:00"/>
        <d v="2018-02-20T00:00:00"/>
        <d v="2018-09-24T00:00:00"/>
        <d v="2019-04-30T00:00:00"/>
        <d v="2018-11-21T00:00:00"/>
        <d v="2019-01-24T00:00:00"/>
        <d v="2018-12-09T00:00:00"/>
        <d v="2019-03-07T00:00:00"/>
        <d v="2019-03-23T00:00:00"/>
        <d v="2018-07-20T00:00:00"/>
        <d v="2019-11-23T00:00:00"/>
        <d v="2020-09-10T00:00:00"/>
        <d v="2020-10-23T00:00:00"/>
        <d v="2020-04-03T00:00:00"/>
        <d v="2020-05-22T00:00:00"/>
        <d v="2019-03-17T00:00:00"/>
        <d v="2019-07-15T00:00:00"/>
        <d v="2019-07-30T00:00:00"/>
        <d v="2019-09-16T00:00:00"/>
        <d v="2018-03-29T00:00:00"/>
        <d v="2019-05-24T00:00:00"/>
        <d v="2019-07-07T00:00:00"/>
        <d v="2019-12-19T00:00:00"/>
        <d v="2018-03-03T00:00:00"/>
        <d v="2020-09-17T00:00:00"/>
        <d v="2020-01-09T00:00:00"/>
        <d v="2018-05-26T00:00:00"/>
        <d v="2019-01-12T00:00:00"/>
        <d v="2019-01-30T00:00:00"/>
        <d v="2019-05-29T00:00:00"/>
        <d v="2019-10-16T00:00:00"/>
        <d v="2018-03-16T00:00:00"/>
        <d v="2019-07-08T00:00:00"/>
        <d v="2019-03-31T00:00:00"/>
        <d v="2019-07-18T00:00:00"/>
        <d v="2020-06-14T00:00:00"/>
        <d v="2020-02-24T00:00:00"/>
        <d v="2020-09-26T00:00:00"/>
        <d v="2020-07-14T00:00:00"/>
        <d v="2020-01-17T00:00:00"/>
        <d v="2019-05-07T00:00:00"/>
        <d v="2019-05-15T00:00:00"/>
        <d v="2019-09-04T00:00:00"/>
        <d v="2018-04-05T00:00:00"/>
        <d v="2019-02-27T00:00:00"/>
        <d v="2019-03-10T00:00:00"/>
        <d v="2020-02-19T00:00:00"/>
        <d v="2020-01-23T00:00:00"/>
        <d v="2020-07-29T00:00:00"/>
        <d v="2020-04-02T00:00:00"/>
        <d v="2019-07-27T00:00:00"/>
        <d v="2020-06-02T00:00:00"/>
        <d v="2020-04-05T00:00:00"/>
        <d v="2018-10-10T00:00:00"/>
        <d v="2020-04-17T00:00:00"/>
        <d v="2018-02-02T00:00:00"/>
        <d v="2019-06-07T00:00:00"/>
        <d v="2019-10-18T00:00:00"/>
        <d v="2020-07-22T00:00:00"/>
        <d v="2018-04-14T00:00:00"/>
        <d v="2020-07-19T00:00:00"/>
        <d v="2018-09-27T00:00:00"/>
        <d v="2019-02-12T00:00:00"/>
        <d v="2020-05-14T00:00:00"/>
        <d v="2020-01-20T00:00:00"/>
        <d v="2020-10-12T00:00:00"/>
        <d v="2019-12-13T00:00:00"/>
        <d v="2020-10-08T00:00:00"/>
        <d v="2018-04-06T00:00:00"/>
        <d v="2019-06-08T00:00:00"/>
        <d v="2020-01-28T00:00:00"/>
        <d v="2018-06-25T00:00:00"/>
        <d v="2019-09-07T00:00:00"/>
        <d v="2018-07-06T00:00:00"/>
        <d v="2018-07-14T00:00:00"/>
        <d v="2020-10-20T00:00:00"/>
        <d v="2018-05-28T00:00:00"/>
        <d v="2018-04-23T00:00:00"/>
        <d v="2019-10-23T00:00:00"/>
        <d v="2020-08-18T00:00:00"/>
        <d v="2018-09-06T00:00:00"/>
        <d v="2020-04-12T00:00:00"/>
        <d v="2020-02-03T00:00:00"/>
        <d v="2018-02-25T00:00:00"/>
        <d v="2019-08-29T00:00:00"/>
        <d v="2020-05-23T00:00:00"/>
        <d v="2019-03-29T00:00:00"/>
        <d v="2020-09-11T00:00:00"/>
        <d v="2020-09-05T00:00:00"/>
        <d v="2019-05-10T00:00:00"/>
        <d v="2018-01-23T00:00:00"/>
        <d v="2019-06-24T00:00:00"/>
        <d v="2018-04-17T00:00:00"/>
        <d v="2020-07-13T00:00:00"/>
        <d v="2020-02-05T00:00:00"/>
        <d v="2019-12-31T00:00:00"/>
        <d v="2018-04-19T00:00:00"/>
        <d v="2020-02-21T00:00:00"/>
        <d v="2018-12-19T00:00:00"/>
        <d v="2018-11-17T00:00:00"/>
        <d v="2020-08-03T00:00:00"/>
        <d v="2019-10-01T00:00:00"/>
        <d v="2019-10-15T00:00:00"/>
        <d v="2019-04-23T00:00:00"/>
        <d v="2019-06-11T00:00:00"/>
        <d v="2018-03-18T00:00:00"/>
        <d v="2019-07-26T00:00:00"/>
        <d v="2018-01-15T00:00:00"/>
        <d v="2020-03-02T00:00:00"/>
        <d v="2018-12-20T00:00:00"/>
        <d v="2020-10-13T00:00:00"/>
        <d v="2018-09-16T00:00:00"/>
        <d v="2019-02-19T00:00:00"/>
        <d v="2018-07-24T00:00:00"/>
        <d v="2019-06-26T00:00:00"/>
        <d v="2018-01-10T00:00:00"/>
        <d v="2019-07-22T00:00:00"/>
        <d v="2018-02-17T00:00:00"/>
        <d v="2020-05-02T00:00:00"/>
        <d v="2018-11-28T00:00:00"/>
        <d v="2018-12-14T00:00:00"/>
        <d v="2019-01-08T00:00:00"/>
        <d v="2018-11-27T00:00:00"/>
        <d v="2020-07-15T00:00:00"/>
        <d v="2019-09-11T00:00:00"/>
        <d v="2018-02-26T00:00:00"/>
        <d v="2019-05-14T00:00:00"/>
        <d v="2018-01-17T00:00:00"/>
        <d v="2018-08-27T00:00:00"/>
        <d v="2020-01-03T00:00:00"/>
        <d v="2019-02-03T00:00:00"/>
        <d v="2019-11-19T00:00:00"/>
        <d v="2019-05-17T00:00:00"/>
        <d v="2018-05-12T00:00:00"/>
        <d v="2018-02-05T00:00:00"/>
        <d v="2018-01-12T00:00:00"/>
        <d v="2018-08-13T00:00:00"/>
        <d v="2020-08-23T00:00:00"/>
        <d v="2018-02-16T00:00:00"/>
        <d v="2019-06-01T00:00:00"/>
        <d v="2020-06-10T00:00:00"/>
        <d v="2020-01-27T00:00:00"/>
        <d v="2019-09-27T00:00:00"/>
        <d v="2018-02-06T00:00:00"/>
        <d v="2019-10-09T00:00:00"/>
        <d v="2018-02-23T00:00:00"/>
        <d v="2018-05-13T00:00:00"/>
        <d v="2020-06-04T00:00:00"/>
        <d v="2018-04-02T00:00:00"/>
        <d v="2019-05-21T00:00:00"/>
        <d v="2019-08-13T00:00:00"/>
        <d v="2018-05-21T00:00:00"/>
        <d v="2018-02-27T00:00:00"/>
        <d v="2019-08-27T00:00:00"/>
        <d v="2018-02-04T00:00:00"/>
        <d v="2020-07-02T00:00:00"/>
        <d v="2020-06-27T00:00:00"/>
        <d v="2018-08-21T00:00:00"/>
        <d v="2019-10-29T00:00:00"/>
        <d v="2020-07-25T00:00:00"/>
        <d v="2020-03-01T00:00:00"/>
        <d v="2018-11-09T00:00:00"/>
        <d v="2018-07-25T00:00:00"/>
        <d v="2018-10-19T00:00:00"/>
        <d v="2020-10-01T00:00:00"/>
        <d v="2019-08-18T00:00:00"/>
        <d v="2020-06-30T00:00:00"/>
        <d v="2018-11-30T00:00:00"/>
        <d v="2018-07-23T00:00:00"/>
        <d v="2018-12-29T00:00:00"/>
        <d v="2019-08-03T00:00:00"/>
        <d v="2020-10-11T00:00:00"/>
        <d v="2020-05-11T00:00:00"/>
        <d v="2019-08-07T00:00:00"/>
        <d v="2019-01-31T00:00:00"/>
        <d v="2019-03-14T00:00:00"/>
        <d v="2019-09-06T00:00:00"/>
        <d v="2019-06-27T00:00:00"/>
        <d v="2020-09-06T00:00:00"/>
        <d v="2020-08-13T00:00:00"/>
        <d v="2019-01-10T00:00:00"/>
        <d v="2020-08-14T00:00:00"/>
        <d v="2019-10-06T00:00:00"/>
        <d v="2019-02-14T00:00:00"/>
        <d v="2020-06-12T00:00:00"/>
        <d v="2018-04-15T00:00:00"/>
        <d v="2020-02-04T00:00:00"/>
        <d v="2018-09-03T00:00:00"/>
        <d v="2019-11-16T00:00:00"/>
        <d v="2019-09-14T00:00:00"/>
        <d v="2019-04-29T00:00:00"/>
        <d v="2018-12-18T00:00:00"/>
        <d v="2019-09-01T00:00:00"/>
        <d v="2018-01-18T00:00:00"/>
        <d v="2018-05-29T00:00:00"/>
        <d v="2019-01-09T00:00:00"/>
        <d v="2020-01-05T00:00:00"/>
        <d v="2019-12-20T00:00:00"/>
        <d v="2018-06-11T00:00:00"/>
        <d v="2020-09-01T00:00:00"/>
        <d v="2020-05-13T00:00:00"/>
        <d v="2020-04-29T00:00:00"/>
        <d v="2018-07-15T00:00:00"/>
        <d v="2020-04-19T00:00:00"/>
        <d v="2020-05-24T00:00:00"/>
        <d v="2018-12-12T00:00:00"/>
        <d v="2018-09-28T00:00:00"/>
        <d v="2018-12-21T00:00:00"/>
        <d v="2018-04-09T00:00:00"/>
        <d v="2019-08-31T00:00:00"/>
        <d v="2018-05-08T00:00:00"/>
        <d v="2018-11-10T00:00:00"/>
        <d v="2018-06-24T00:00:00"/>
        <d v="2018-06-16T00:00:00"/>
        <d v="2020-01-08T00:00:00"/>
        <d v="2019-07-05T00:00:00"/>
        <d v="2018-08-08T00:00:00"/>
        <d v="2018-06-10T00:00:00"/>
        <d v="2018-06-02T00:00:00"/>
        <d v="2018-12-17T00:00:00"/>
        <d v="2020-10-07T00:00:00"/>
        <d v="2020-05-10T00:00:00"/>
        <d v="2020-02-14T00:00:00"/>
        <d v="2020-09-03T00:00:00"/>
        <d v="2018-06-26T00:00:00"/>
        <d v="2020-04-06T00:00:00"/>
        <d v="2018-01-27T00:00:00"/>
        <d v="2019-06-20T00:00:00"/>
        <d v="2018-10-16T00:00:00"/>
        <d v="2018-08-15T00:00:00"/>
        <d v="2019-10-02T00:00:00"/>
        <d v="2020-07-11T00:00:00"/>
        <d v="2018-06-09T00:00:00"/>
        <d v="2018-10-29T00:00:00"/>
        <d v="2018-04-25T00:00:00"/>
        <d v="2018-01-05T00:00:00"/>
        <d v="2020-08-20T00:00:00"/>
        <d v="2019-12-11T00:00:00"/>
        <d v="2018-10-30T00:00:00"/>
        <d v="2020-01-24T00:00:00"/>
        <d v="2018-06-29T00:00:00"/>
        <d v="2020-07-27T00:00:00"/>
        <d v="2018-01-26T00:00:00"/>
        <d v="2019-08-22T00:00:00"/>
        <d v="2020-07-17T00:00:00"/>
        <d v="2020-06-24T00:00:00"/>
        <d v="2020-10-15T00:00:00"/>
        <d v="2018-07-17T00:00:00"/>
        <d v="2019-05-23T00:00:00"/>
        <d v="2018-02-13T00:00:00"/>
        <d v="2020-05-26T00:00:00"/>
        <d v="2020-05-17T00:00:00"/>
        <d v="2019-09-10T00:00:00"/>
        <d v="2019-10-08T00:00:00"/>
        <d v="2018-02-11T00:00:00"/>
        <d v="2019-09-17T00:00:00"/>
        <d v="2019-03-01T00:00:00"/>
        <d v="2018-06-14T00:00:00"/>
        <d v="2019-02-28T00:00:00"/>
        <d v="2018-02-22T00:00:00"/>
        <d v="2019-09-30T00:00:00"/>
        <d v="2018-04-13T00:00:00"/>
        <d v="2020-09-07T00:00:00"/>
        <d v="2018-05-24T00:00:00"/>
        <d v="2019-12-16T00:00:00"/>
        <d v="2018-07-03T00:00:00"/>
        <d v="2020-09-16T00:00:00"/>
        <d v="2019-06-04T00:00:00"/>
        <d v="2020-01-30T00:00:00"/>
        <d v="2018-04-16T00:00:00"/>
        <d v="2019-01-07T00:00:00"/>
        <d v="2020-08-25T00:00:00"/>
        <d v="2019-09-25T00:00:00"/>
        <d v="2019-04-01T00:00:00"/>
        <d v="2019-11-20T00:00:00"/>
        <d v="2018-11-13T00:00:00"/>
        <d v="2018-05-11T00:00:00"/>
        <d v="2018-03-20T00:00:00"/>
        <d v="2019-08-14T00:00:00"/>
        <d v="2018-12-23T00:00:00"/>
        <d v="2018-05-03T00:00:00"/>
        <d v="2020-01-26T00:00:00"/>
        <d v="2020-09-28T00:00:00"/>
        <d v="2020-06-29T00:00:00"/>
        <d v="2018-07-08T00:00:00"/>
        <d v="2018-11-26T00:00:00"/>
        <d v="2018-12-10T00:00:00"/>
        <d v="2020-09-09T00:00:00"/>
        <d v="2020-09-18T00:00:00"/>
        <d v="2019-01-02T00:00:00"/>
        <d v="2018-03-17T00:00:00"/>
        <d v="2019-01-06T00:00:00"/>
        <d v="2019-03-21T00:00:00"/>
        <d v="2019-10-13T00:00:00"/>
        <d v="2020-04-22T00:00:00"/>
        <d v="2019-08-09T00:00:00"/>
        <d v="2019-12-22T00:00:00"/>
        <d v="2018-03-04T00:00:00"/>
        <d v="2018-01-07T00:00:00"/>
        <d v="2019-05-08T00:00:00"/>
        <d v="2018-04-07T00:00:00"/>
        <d v="2018-02-21T00:00:00"/>
        <d v="2019-01-27T00:00:00"/>
        <d v="2020-10-09T00:00:00"/>
        <d v="2019-12-18T00:00:00"/>
        <d v="2020-08-19T00:00:00"/>
        <d v="2018-08-09T00:00:00"/>
        <d v="2018-06-12T00:00:00"/>
        <d v="2019-11-22T00:00:00"/>
        <d v="2019-07-13T00:00:00"/>
        <d v="2019-10-25T00:00:00"/>
        <d v="2018-03-22T00:00:00"/>
        <d v="2019-02-17T00:00:00"/>
        <d v="2020-09-12T00:00:00"/>
        <d v="2020-08-22T00:00:00"/>
        <d v="2018-10-20T00:00:00"/>
        <d v="2019-04-27T00:00:00"/>
        <d v="2019-02-04T00:00:00"/>
        <d v="2019-11-29T00:00:00"/>
        <d v="2019-07-20T00:00:00"/>
        <d v="2019-07-19T00:00:00"/>
        <d v="2020-09-15T00:00:00"/>
        <d v="2019-10-03T00:00:00"/>
        <d v="2020-08-28T00:00:00"/>
        <d v="2019-09-26T00:00:00"/>
        <d v="2018-10-26T00:00:00"/>
        <d v="2019-07-21T00:00:00"/>
        <d v="2019-05-09T00:00:00"/>
        <d v="2019-07-12T00:00:00"/>
        <d v="2018-10-22T00:00:00"/>
        <d v="2018-09-07T00:00:00"/>
        <d v="2018-06-05T00:00:00"/>
        <d v="2019-07-24T00:00:00"/>
        <d v="2018-06-23T00:00:00"/>
        <d v="2020-10-03T00:00:00"/>
        <d v="2020-03-19T00:00:00"/>
        <d v="2019-03-24T00:00:00"/>
        <d v="2020-03-10T00:00:00"/>
        <d v="2018-09-13T00:00:00"/>
        <d v="2020-01-10T00:00:00"/>
        <d v="2018-10-24T00:00:00"/>
        <d v="2019-07-31T00:00:00"/>
        <d v="2019-08-16T00:00:00"/>
        <d v="2019-03-08T00:00:00"/>
        <d v="2019-08-08T00:00:00"/>
        <d v="2020-03-24T00:00:00"/>
        <d v="2018-12-04T00:00:00"/>
        <d v="2020-06-16T00:00:00"/>
        <d v="2020-04-18T00:00:00"/>
        <d v="2019-10-12T00:00:00"/>
        <d v="2020-06-09T00:00:00"/>
        <d v="2019-11-04T00:00:00"/>
        <d v="2020-02-01T00:00:00"/>
        <d v="2018-04-11T00:00:00"/>
        <d v="2019-08-10T00:00:00"/>
        <d v="2019-04-25T00:00:00"/>
        <d v="2018-09-30T00:00:00"/>
        <d v="2018-09-18T00:00:00"/>
        <d v="2019-12-12T00:00:00"/>
        <d v="2019-09-22T00:00:00"/>
        <d v="2020-05-01T00:00:00"/>
        <d v="2020-08-06T00:00:00"/>
        <d v="2020-08-08T00:00:00"/>
        <d v="2018-02-03T00:00:00"/>
        <d v="2020-08-30T00:00:00"/>
        <d v="2018-11-12T00:00:00"/>
        <d v="2018-01-11T00:00:00"/>
        <d v="2019-03-04T00:00:00"/>
        <d v="2019-11-05T00:00:00"/>
        <d v="2019-04-24T00:00:00"/>
        <d v="2020-07-05T00:00:00"/>
        <d v="2019-11-06T00:00:00"/>
        <d v="2020-01-22T00:00:00"/>
        <d v="2019-06-02T00:00:00"/>
        <d v="2019-04-26T00:00:00"/>
        <d v="2020-02-02T00:00:00"/>
        <d v="2018-09-02T00:00:00"/>
        <d v="2019-06-14T00:00:00"/>
        <d v="2019-03-16T00:00:00"/>
        <d v="2020-07-06T00:00:00"/>
        <d v="2018-06-27T00:00:00"/>
        <d v="2020-04-14T00:00:00"/>
        <d v="2019-11-12T00:00:00"/>
        <d v="2018-09-09T00:00:00"/>
        <d v="2019-04-06T00:00:00"/>
        <d v="2020-02-22T00:00:00"/>
        <d v="2019-05-12T00:00:00"/>
        <d v="2018-02-10T00:00:00"/>
        <d v="2020-03-07T00:00:00"/>
        <d v="2020-08-12T00:00:00"/>
        <d v="2019-05-13T00:00:00"/>
        <d v="2019-01-14T00:00:00"/>
        <d v="2018-11-02T00:00:00"/>
        <d v="2019-02-13T00:00:00"/>
        <d v="2020-05-21T00:00:00"/>
        <d v="2019-02-23T00:00:00"/>
        <d v="2019-08-04T00:00:00"/>
        <d v="2018-06-18T00:00:00"/>
        <d v="2020-09-24T00:00:00"/>
        <d v="2020-02-15T00:00:00"/>
        <d v="2018-05-16T00:00:00"/>
        <d v="2020-09-04T00:00:00"/>
        <d v="2020-03-11T00:00:00"/>
        <d v="2019-02-10T00:00:00"/>
        <d v="2020-10-17T00:00:00"/>
        <d v="2020-08-05T00:00:00"/>
        <d v="2020-09-02T00:00:00"/>
        <d v="2018-09-05T00:00:00"/>
        <d v="2018-07-31T00:00:00"/>
        <d v="2019-05-22T00:00:00"/>
        <d v="2020-03-15T00:00:00"/>
        <d v="2020-03-13T00:00:00"/>
        <d v="2019-05-28T00:00:00"/>
        <d v="2020-06-26T00:00:00"/>
        <d v="2019-08-11T00:00:00"/>
        <d v="2019-05-04T00:00:00"/>
        <d v="2019-07-29T00:00:00"/>
        <d v="2018-01-02T00:00:00"/>
        <d v="2018-06-28T00:00:00"/>
        <d v="2020-02-08T00:00:00"/>
        <d v="2018-07-18T00:00:00"/>
        <d v="2019-03-22T00:00:00"/>
        <d v="2018-08-02T00:00:00"/>
        <d v="2020-06-06T00:00:00"/>
        <d v="2020-07-03T00:00:00"/>
        <d v="2020-03-28T00:00:00"/>
        <d v="2019-07-04T00:00:00"/>
        <d v="2019-11-09T00:00:00"/>
        <d v="2018-01-20T00:00:00"/>
        <d v="2018-03-13T00:00:00"/>
        <d v="2018-11-03T00:00:00"/>
        <d v="2019-06-23T00:00:00"/>
        <d v="2018-04-27T00:00:00"/>
        <d v="2019-04-15T00:00:00"/>
        <d v="2019-08-19T00:00:00"/>
        <d v="2019-09-15T00:00:00"/>
        <d v="2019-10-14T00:00:00"/>
        <d v="2020-01-19T00:00:00"/>
        <d v="2019-12-07T00:00:00"/>
        <d v="2019-04-21T00:00:00"/>
        <d v="2019-02-22T00:00:00"/>
        <d v="2018-01-30T00:00:00"/>
        <d v="2020-08-17T00:00:00"/>
        <d v="2020-03-03T00:00:00"/>
        <d v="2019-04-08T00:00:00"/>
        <d v="2019-02-26T00:00:00"/>
        <d v="2018-10-15T00:00:00"/>
        <d v="2020-07-30T00:00:00"/>
        <d v="2019-12-28T00:00:00"/>
        <d v="2019-01-21T00:00:00"/>
        <d v="2018-08-06T00:00:00"/>
        <d v="2019-12-29T00:00:00"/>
        <d v="2020-03-06T00:00:00"/>
        <d v="2018-02-15T00:00:00"/>
        <d v="2018-10-28T00:00:00"/>
        <d v="2019-06-12T00:00:00"/>
        <d v="2020-01-13T00:00:00"/>
        <d v="2018-07-04T00:00:00"/>
        <d v="2020-07-07T00:00:00"/>
        <d v="2018-04-01T00:00:00"/>
        <d v="2018-02-01T00:00:00"/>
        <d v="2019-03-18T00:00:00"/>
        <d v="2019-11-03T00:00:00"/>
        <d v="2020-03-20T00:00:00"/>
        <d v="2020-01-02T00:00:00"/>
        <d v="2019-04-07T00:00:00"/>
        <d v="2019-06-19T00:00:00"/>
        <d v="2020-04-28T00:00:00"/>
        <d v="2018-03-09T00:00:00"/>
        <d v="2018-08-22T00:00:00"/>
        <d v="2018-01-04T00:00:00"/>
        <d v="2018-06-21T00:00:00"/>
        <d v="2019-02-09T00:00:00"/>
        <d v="2018-07-29T00:00:00"/>
        <d v="2019-03-02T00:00:00"/>
        <d v="2018-06-03T00:00:00"/>
        <d v="2020-03-18T00:00:00"/>
        <d v="2019-09-05T00:00:00"/>
        <d v="2019-09-21T00:00:00"/>
        <d v="2018-01-16T00:00:00"/>
        <d v="2018-12-30T00:00:00"/>
        <d v="2020-02-11T00:00:00"/>
        <d v="2019-03-12T00:00:00"/>
        <d v="2019-05-19T00:00:00"/>
        <d v="2020-09-22T00:00:00"/>
        <d v="2018-09-11T00:00:00"/>
        <d v="2019-01-17T00:00:00"/>
        <d v="2020-02-10T00:00:00"/>
        <d v="2019-09-20T00:00:00"/>
        <d v="2020-04-08T00:00:00"/>
        <d v="2019-08-02T00:00:00"/>
        <d v="2020-06-05T00:00:00"/>
        <d v="2019-04-28T00:00:00"/>
        <d v="2019-12-02T00:00:00"/>
        <d v="2020-06-11T00:00:00"/>
        <d v="2020-01-29T00:00:00"/>
      </sharedItems>
    </cacheField>
    <cacheField name="Használt/Új" numFmtId="0">
      <sharedItems/>
    </cacheField>
    <cacheField name="Szín" numFmtId="1">
      <sharedItems count="6">
        <s v="fehér"/>
        <s v="fekete"/>
        <s v="kék"/>
        <s v="lila"/>
        <s v="zöld"/>
        <s v="piros"/>
      </sharedItems>
    </cacheField>
    <cacheField name="Ár" numFmtId="3">
      <sharedItems containsSemiMixedTypes="0" containsString="0" containsNumber="1" containsInteger="1" minValue="1300000" maxValue="5000000"/>
    </cacheField>
    <cacheField name="Fogyasztás" numFmtId="0">
      <sharedItems containsSemiMixedTypes="0" containsString="0" containsNumber="1" minValue="4" maxValue="11.1"/>
    </cacheField>
    <cacheField name="Kereskedő" numFmtId="0">
      <sharedItems count="3">
        <s v="Johnny"/>
        <s v="Jack"/>
        <s v="Jim"/>
      </sharedItems>
    </cacheField>
    <cacheField name="Megye" numFmtId="0">
      <sharedItems count="20">
        <s v="Veszprém"/>
        <s v="Borsod-Abaúj-Zemplén"/>
        <s v="Baranya"/>
        <s v="Jász-Nagykun-Szolnok"/>
        <s v="Vas"/>
        <s v="Nógrád"/>
        <s v="Pest"/>
        <s v="Bács-Kiskun"/>
        <s v="Győr-Moson-Sopron"/>
        <s v="Komárom-Esztergom"/>
        <s v="Hajdú-Bihar"/>
        <s v="Heves"/>
        <s v="Csongrád-Csanád"/>
        <s v="Somogy"/>
        <s v="Szabolcs-Szatmár-Bereg"/>
        <s v="Budapest (főváros)"/>
        <s v="Tolna"/>
        <s v="Zala"/>
        <s v="Fejér"/>
        <s v="Békés"/>
      </sharedItems>
    </cacheField>
    <cacheField name="Országrész" numFmtId="0">
      <sharedItems count="3">
        <s v="DT"/>
        <s v="AF"/>
        <s v="KM"/>
      </sharedItems>
    </cacheField>
    <cacheField name="Regió" numFmtId="0">
      <sharedItems count="7">
        <s v="KD"/>
        <s v="ÉM"/>
        <s v="DD"/>
        <s v="ÉA"/>
        <s v="NyD"/>
        <s v="KM"/>
        <s v="DA"/>
      </sharedItems>
    </cacheField>
  </cacheFields>
  <extLst>
    <ext xmlns:x14="http://schemas.microsoft.com/office/spreadsheetml/2009/9/main" uri="{725AE2AE-9491-48be-B2B4-4EB974FC3084}">
      <x14:pivotCacheDefinition pivotCacheId="866069830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zabó Eszter" refreshedDate="45629.789030671294" createdVersion="8" refreshedVersion="8" minRefreshableVersion="3" recordCount="800" xr:uid="{8042C702-DD4C-434F-A0F8-5A792CFBF559}">
  <cacheSource type="worksheet">
    <worksheetSource ref="A1:I801" sheet="Pivot tábla 2."/>
  </cacheSource>
  <cacheFields count="9">
    <cacheField name="Azonosító" numFmtId="0">
      <sharedItems containsSemiMixedTypes="0" containsString="0" containsNumber="1" containsInteger="1" minValue="1" maxValue="800"/>
    </cacheField>
    <cacheField name="Ország" numFmtId="0">
      <sharedItems/>
    </cacheField>
    <cacheField name="Régió" numFmtId="0">
      <sharedItems/>
    </cacheField>
    <cacheField name="Fizetési mód" numFmtId="0">
      <sharedItems/>
    </cacheField>
    <cacheField name="Mennyiség" numFmtId="0">
      <sharedItems containsSemiMixedTypes="0" containsString="0" containsNumber="1" containsInteger="1" minValue="1" maxValue="10"/>
    </cacheField>
    <cacheField name="Ár" numFmtId="2">
      <sharedItems containsSemiMixedTypes="0" containsString="0" containsNumber="1" minValue="1.01" maxValue="10"/>
    </cacheField>
    <cacheField name="Nem" numFmtId="0">
      <sharedItems count="2">
        <s v="Férfi"/>
        <s v="Nő"/>
      </sharedItems>
    </cacheField>
    <cacheField name="Házas/Egyedülálló" numFmtId="0">
      <sharedItems/>
    </cacheField>
    <cacheField name="Életkor" numFmtId="0">
      <sharedItems containsSemiMixedTypes="0" containsString="0" containsNumber="1" containsInteger="1" minValue="20" maxValue="79" count="60">
        <n v="50"/>
        <n v="53"/>
        <n v="46"/>
        <n v="52"/>
        <n v="59"/>
        <n v="62"/>
        <n v="69"/>
        <n v="47"/>
        <n v="49"/>
        <n v="28"/>
        <n v="56"/>
        <n v="79"/>
        <n v="64"/>
        <n v="72"/>
        <n v="45"/>
        <n v="41"/>
        <n v="24"/>
        <n v="67"/>
        <n v="31"/>
        <n v="42"/>
        <n v="61"/>
        <n v="21"/>
        <n v="40"/>
        <n v="36"/>
        <n v="77"/>
        <n v="30"/>
        <n v="37"/>
        <n v="60"/>
        <n v="22"/>
        <n v="43"/>
        <n v="51"/>
        <n v="38"/>
        <n v="44"/>
        <n v="39"/>
        <n v="57"/>
        <n v="63"/>
        <n v="55"/>
        <n v="48"/>
        <n v="58"/>
        <n v="54"/>
        <n v="66"/>
        <n v="29"/>
        <n v="71"/>
        <n v="68"/>
        <n v="34"/>
        <n v="35"/>
        <n v="73"/>
        <n v="26"/>
        <n v="33"/>
        <n v="70"/>
        <n v="78"/>
        <n v="76"/>
        <n v="65"/>
        <n v="32"/>
        <n v="27"/>
        <n v="75"/>
        <n v="20"/>
        <n v="74"/>
        <n v="25"/>
        <n v="23"/>
      </sharedItems>
      <fieldGroup base="8">
        <rangePr startNum="20" endNum="79" groupInterval="10"/>
        <groupItems count="8">
          <s v="&lt;20"/>
          <s v="20-29"/>
          <s v="30-39"/>
          <s v="40-49"/>
          <s v="50-59"/>
          <s v="60-69"/>
          <s v="70-79"/>
          <s v="&gt;8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">
  <r>
    <x v="0"/>
    <x v="0"/>
    <n v="4200000"/>
  </r>
  <r>
    <x v="1"/>
    <x v="1"/>
    <n v="1900000"/>
  </r>
  <r>
    <x v="2"/>
    <x v="1"/>
    <n v="1300000"/>
  </r>
  <r>
    <x v="3"/>
    <x v="1"/>
    <n v="1400000"/>
  </r>
  <r>
    <x v="4"/>
    <x v="2"/>
    <n v="2300000"/>
  </r>
  <r>
    <x v="5"/>
    <x v="0"/>
    <n v="2000000"/>
  </r>
  <r>
    <x v="2"/>
    <x v="3"/>
    <n v="2300000"/>
  </r>
  <r>
    <x v="2"/>
    <x v="0"/>
    <n v="1440000"/>
  </r>
  <r>
    <x v="2"/>
    <x v="2"/>
    <n v="1540000"/>
  </r>
  <r>
    <x v="2"/>
    <x v="1"/>
    <n v="2100000"/>
  </r>
  <r>
    <x v="2"/>
    <x v="1"/>
    <n v="1580000"/>
  </r>
  <r>
    <x v="0"/>
    <x v="0"/>
    <n v="5000000"/>
  </r>
  <r>
    <x v="5"/>
    <x v="4"/>
    <n v="2600000"/>
  </r>
  <r>
    <x v="3"/>
    <x v="0"/>
    <n v="2200000"/>
  </r>
  <r>
    <x v="3"/>
    <x v="1"/>
    <n v="1600000"/>
  </r>
  <r>
    <x v="5"/>
    <x v="0"/>
    <n v="1750000"/>
  </r>
  <r>
    <x v="2"/>
    <x v="0"/>
    <n v="1980000"/>
  </r>
  <r>
    <x v="5"/>
    <x v="2"/>
    <n v="2300000"/>
  </r>
  <r>
    <x v="5"/>
    <x v="0"/>
    <n v="1320000"/>
  </r>
  <r>
    <x v="3"/>
    <x v="1"/>
    <n v="2200000"/>
  </r>
  <r>
    <x v="6"/>
    <x v="0"/>
    <n v="1460000"/>
  </r>
  <r>
    <x v="2"/>
    <x v="3"/>
    <n v="1350000"/>
  </r>
  <r>
    <x v="2"/>
    <x v="0"/>
    <n v="2656000"/>
  </r>
  <r>
    <x v="2"/>
    <x v="0"/>
    <n v="1450000"/>
  </r>
  <r>
    <x v="2"/>
    <x v="1"/>
    <n v="2400000"/>
  </r>
  <r>
    <x v="4"/>
    <x v="3"/>
    <n v="2200000"/>
  </r>
  <r>
    <x v="1"/>
    <x v="3"/>
    <n v="2400000"/>
  </r>
  <r>
    <x v="7"/>
    <x v="5"/>
    <n v="1800000"/>
  </r>
  <r>
    <x v="2"/>
    <x v="0"/>
    <n v="2190000"/>
  </r>
  <r>
    <x v="4"/>
    <x v="2"/>
    <n v="1780000"/>
  </r>
  <r>
    <x v="4"/>
    <x v="5"/>
    <n v="4500000"/>
  </r>
  <r>
    <x v="8"/>
    <x v="2"/>
    <n v="1870000"/>
  </r>
  <r>
    <x v="8"/>
    <x v="5"/>
    <n v="1900000"/>
  </r>
  <r>
    <x v="7"/>
    <x v="2"/>
    <n v="3320000"/>
  </r>
  <r>
    <x v="6"/>
    <x v="1"/>
    <n v="1400000"/>
  </r>
  <r>
    <x v="2"/>
    <x v="5"/>
    <n v="1995000"/>
  </r>
  <r>
    <x v="2"/>
    <x v="1"/>
    <n v="2340000"/>
  </r>
  <r>
    <x v="4"/>
    <x v="5"/>
    <n v="1870000"/>
  </r>
  <r>
    <x v="0"/>
    <x v="1"/>
    <n v="3420000"/>
  </r>
  <r>
    <x v="5"/>
    <x v="5"/>
    <n v="3800000"/>
  </r>
  <r>
    <x v="0"/>
    <x v="0"/>
    <n v="4200000"/>
  </r>
  <r>
    <x v="1"/>
    <x v="1"/>
    <n v="1900000"/>
  </r>
  <r>
    <x v="2"/>
    <x v="1"/>
    <n v="130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n v="1"/>
    <s v="szőlő"/>
    <n v="50"/>
    <x v="0"/>
    <m/>
  </r>
  <r>
    <n v="2"/>
    <s v="körte"/>
    <n v="20"/>
    <x v="0"/>
    <m/>
  </r>
  <r>
    <n v="3"/>
    <s v="alma"/>
    <n v="10"/>
    <x v="0"/>
    <m/>
  </r>
  <r>
    <n v="4"/>
    <s v="szőlő"/>
    <n v="50"/>
    <x v="1"/>
    <m/>
  </r>
  <r>
    <n v="5"/>
    <s v="banán"/>
    <n v="30"/>
    <x v="2"/>
    <m/>
  </r>
  <r>
    <n v="6"/>
    <s v="szőlő"/>
    <n v="50"/>
    <x v="3"/>
    <m/>
  </r>
  <r>
    <n v="7"/>
    <s v="körte"/>
    <n v="20"/>
    <x v="1"/>
    <m/>
  </r>
  <r>
    <n v="8"/>
    <s v="körte"/>
    <n v="20"/>
    <x v="4"/>
    <m/>
  </r>
  <r>
    <n v="9"/>
    <s v="alma"/>
    <n v="10"/>
    <x v="3"/>
    <m/>
  </r>
  <r>
    <n v="10"/>
    <s v="barack"/>
    <n v="80"/>
    <x v="3"/>
    <m/>
  </r>
  <r>
    <n v="11"/>
    <s v="banán"/>
    <n v="30"/>
    <x v="0"/>
    <m/>
  </r>
  <r>
    <n v="12"/>
    <s v="banán"/>
    <n v="30"/>
    <x v="0"/>
    <m/>
  </r>
  <r>
    <n v="13"/>
    <s v="körte"/>
    <n v="20"/>
    <x v="2"/>
    <m/>
  </r>
  <r>
    <n v="14"/>
    <s v="kiwi"/>
    <n v="120"/>
    <x v="0"/>
    <m/>
  </r>
  <r>
    <n v="15"/>
    <s v="banán"/>
    <n v="30"/>
    <x v="1"/>
    <m/>
  </r>
  <r>
    <n v="16"/>
    <s v="körte"/>
    <n v="20"/>
    <x v="0"/>
    <m/>
  </r>
  <r>
    <n v="17"/>
    <s v="körte"/>
    <n v="20"/>
    <x v="0"/>
    <m/>
  </r>
  <r>
    <n v="18"/>
    <s v="banán"/>
    <n v="30"/>
    <x v="4"/>
    <m/>
  </r>
  <r>
    <n v="19"/>
    <s v="alma"/>
    <n v="10"/>
    <x v="0"/>
    <m/>
  </r>
  <r>
    <n v="20"/>
    <s v="szilva"/>
    <n v="90"/>
    <x v="2"/>
    <m/>
  </r>
  <r>
    <n v="21"/>
    <s v="banán"/>
    <n v="30"/>
    <x v="2"/>
    <m/>
  </r>
  <r>
    <n v="22"/>
    <s v="alma"/>
    <n v="10"/>
    <x v="2"/>
    <m/>
  </r>
  <r>
    <n v="23"/>
    <s v="szőlő"/>
    <n v="50"/>
    <x v="3"/>
    <m/>
  </r>
  <r>
    <n v="24"/>
    <s v="banán"/>
    <n v="30"/>
    <x v="2"/>
    <m/>
  </r>
  <r>
    <n v="25"/>
    <s v="alma"/>
    <n v="10"/>
    <x v="0"/>
    <m/>
  </r>
  <r>
    <n v="26"/>
    <s v="alma"/>
    <n v="10"/>
    <x v="0"/>
    <m/>
  </r>
  <r>
    <n v="27"/>
    <s v="kiwi"/>
    <n v="120"/>
    <x v="3"/>
    <m/>
  </r>
  <r>
    <n v="28"/>
    <s v="kiwi"/>
    <n v="120"/>
    <x v="0"/>
    <m/>
  </r>
  <r>
    <n v="29"/>
    <s v="alma"/>
    <n v="10"/>
    <x v="0"/>
    <m/>
  </r>
  <r>
    <n v="30"/>
    <s v="banán"/>
    <n v="30"/>
    <x v="0"/>
    <m/>
  </r>
  <r>
    <n v="31"/>
    <s v="szilva"/>
    <n v="90"/>
    <x v="2"/>
    <m/>
  </r>
  <r>
    <n v="32"/>
    <s v="körte"/>
    <n v="20"/>
    <x v="0"/>
    <m/>
  </r>
  <r>
    <n v="33"/>
    <s v="alma"/>
    <n v="10"/>
    <x v="4"/>
    <m/>
  </r>
  <r>
    <n v="34"/>
    <s v="körte"/>
    <n v="20"/>
    <x v="4"/>
    <m/>
  </r>
  <r>
    <n v="35"/>
    <s v="szőlő"/>
    <n v="50"/>
    <x v="0"/>
    <m/>
  </r>
  <r>
    <n v="36"/>
    <s v="alma"/>
    <n v="10"/>
    <x v="2"/>
    <m/>
  </r>
  <r>
    <n v="37"/>
    <s v="kiwi"/>
    <n v="120"/>
    <x v="0"/>
    <m/>
  </r>
  <r>
    <n v="38"/>
    <s v="barack"/>
    <n v="80"/>
    <x v="2"/>
    <m/>
  </r>
  <r>
    <n v="39"/>
    <s v="körte"/>
    <n v="20"/>
    <x v="0"/>
    <m/>
  </r>
  <r>
    <n v="40"/>
    <s v="szőlő"/>
    <n v="50"/>
    <x v="1"/>
    <m/>
  </r>
  <r>
    <n v="41"/>
    <s v="körte"/>
    <n v="20"/>
    <x v="4"/>
    <m/>
  </r>
  <r>
    <n v="42"/>
    <s v="alma"/>
    <n v="10"/>
    <x v="0"/>
    <m/>
  </r>
  <r>
    <n v="43"/>
    <s v="szilva"/>
    <n v="90"/>
    <x v="0"/>
    <m/>
  </r>
  <r>
    <n v="44"/>
    <s v="szilva"/>
    <n v="90"/>
    <x v="0"/>
    <m/>
  </r>
  <r>
    <n v="45"/>
    <s v="szilva"/>
    <n v="90"/>
    <x v="1"/>
    <m/>
  </r>
  <r>
    <n v="46"/>
    <s v="szilva"/>
    <n v="90"/>
    <x v="4"/>
    <m/>
  </r>
  <r>
    <n v="47"/>
    <s v="szilva"/>
    <n v="90"/>
    <x v="3"/>
    <m/>
  </r>
  <r>
    <n v="48"/>
    <s v="barack"/>
    <n v="80"/>
    <x v="0"/>
    <m/>
  </r>
  <r>
    <n v="49"/>
    <s v="alma"/>
    <n v="10"/>
    <x v="2"/>
    <m/>
  </r>
  <r>
    <n v="50"/>
    <s v="körte"/>
    <n v="20"/>
    <x v="4"/>
    <m/>
  </r>
  <r>
    <n v="51"/>
    <s v="kiwi"/>
    <n v="120"/>
    <x v="3"/>
    <m/>
  </r>
  <r>
    <n v="52"/>
    <s v="szőlő"/>
    <n v="50"/>
    <x v="0"/>
    <m/>
  </r>
  <r>
    <n v="53"/>
    <s v="szilva"/>
    <n v="90"/>
    <x v="2"/>
    <m/>
  </r>
  <r>
    <n v="54"/>
    <s v="kiwi"/>
    <n v="120"/>
    <x v="0"/>
    <m/>
  </r>
  <r>
    <n v="55"/>
    <s v="szilva"/>
    <n v="90"/>
    <x v="0"/>
    <m/>
  </r>
  <r>
    <n v="56"/>
    <s v="szilva"/>
    <n v="90"/>
    <x v="0"/>
    <m/>
  </r>
  <r>
    <n v="57"/>
    <s v="alma"/>
    <n v="10"/>
    <x v="2"/>
    <m/>
  </r>
  <r>
    <n v="58"/>
    <s v="barack"/>
    <n v="80"/>
    <x v="4"/>
    <m/>
  </r>
  <r>
    <n v="59"/>
    <s v="szőlő"/>
    <n v="50"/>
    <x v="2"/>
    <m/>
  </r>
  <r>
    <n v="60"/>
    <s v="körte"/>
    <n v="20"/>
    <x v="3"/>
    <m/>
  </r>
  <r>
    <n v="61"/>
    <s v="kiwi"/>
    <n v="120"/>
    <x v="2"/>
    <m/>
  </r>
  <r>
    <n v="62"/>
    <s v="szilva"/>
    <n v="90"/>
    <x v="2"/>
    <m/>
  </r>
  <r>
    <n v="63"/>
    <s v="banán"/>
    <n v="30"/>
    <x v="2"/>
    <m/>
  </r>
  <r>
    <n v="64"/>
    <s v="szőlő"/>
    <n v="50"/>
    <x v="4"/>
    <m/>
  </r>
  <r>
    <n v="65"/>
    <s v="kiwi"/>
    <n v="120"/>
    <x v="3"/>
    <m/>
  </r>
  <r>
    <n v="66"/>
    <s v="alma"/>
    <n v="10"/>
    <x v="0"/>
    <m/>
  </r>
  <r>
    <n v="67"/>
    <s v="szilva"/>
    <n v="90"/>
    <x v="0"/>
    <m/>
  </r>
  <r>
    <n v="68"/>
    <s v="szőlő"/>
    <n v="50"/>
    <x v="1"/>
    <m/>
  </r>
  <r>
    <n v="69"/>
    <s v="alma"/>
    <n v="10"/>
    <x v="0"/>
    <m/>
  </r>
  <r>
    <n v="70"/>
    <s v="körte"/>
    <n v="20"/>
    <x v="0"/>
    <m/>
  </r>
  <r>
    <n v="71"/>
    <s v="barack"/>
    <n v="80"/>
    <x v="1"/>
    <m/>
  </r>
  <r>
    <n v="72"/>
    <s v="banán"/>
    <n v="30"/>
    <x v="0"/>
    <m/>
  </r>
  <r>
    <n v="73"/>
    <s v="szőlő"/>
    <n v="50"/>
    <x v="0"/>
    <m/>
  </r>
  <r>
    <n v="74"/>
    <s v="banán"/>
    <n v="30"/>
    <x v="0"/>
    <m/>
  </r>
  <r>
    <n v="75"/>
    <s v="alma"/>
    <n v="10"/>
    <x v="0"/>
    <m/>
  </r>
  <r>
    <n v="76"/>
    <s v="körte"/>
    <n v="20"/>
    <x v="1"/>
    <m/>
  </r>
  <r>
    <n v="77"/>
    <s v="barack"/>
    <n v="80"/>
    <x v="3"/>
    <m/>
  </r>
  <r>
    <n v="78"/>
    <s v="banán"/>
    <n v="30"/>
    <x v="2"/>
    <m/>
  </r>
  <r>
    <n v="79"/>
    <s v="szilva"/>
    <n v="90"/>
    <x v="2"/>
    <m/>
  </r>
  <r>
    <n v="80"/>
    <s v="kiwi"/>
    <n v="120"/>
    <x v="2"/>
    <m/>
  </r>
  <r>
    <n v="81"/>
    <s v="szőlő"/>
    <n v="50"/>
    <x v="2"/>
    <m/>
  </r>
  <r>
    <n v="82"/>
    <s v="barack"/>
    <n v="80"/>
    <x v="3"/>
    <m/>
  </r>
  <r>
    <n v="83"/>
    <s v="kiwi"/>
    <n v="120"/>
    <x v="0"/>
    <m/>
  </r>
  <r>
    <n v="84"/>
    <s v="barack"/>
    <n v="80"/>
    <x v="2"/>
    <m/>
  </r>
  <r>
    <n v="85"/>
    <s v="szilva"/>
    <n v="90"/>
    <x v="4"/>
    <m/>
  </r>
  <r>
    <n v="86"/>
    <s v="kiwi"/>
    <n v="120"/>
    <x v="4"/>
    <m/>
  </r>
  <r>
    <n v="87"/>
    <s v="banán"/>
    <n v="30"/>
    <x v="2"/>
    <m/>
  </r>
  <r>
    <n v="88"/>
    <s v="szilva"/>
    <n v="90"/>
    <x v="0"/>
    <m/>
  </r>
  <r>
    <n v="89"/>
    <s v="szőlő"/>
    <n v="50"/>
    <x v="2"/>
    <m/>
  </r>
  <r>
    <n v="90"/>
    <s v="kiwi"/>
    <n v="120"/>
    <x v="4"/>
    <m/>
  </r>
  <r>
    <n v="91"/>
    <s v="szőlő"/>
    <n v="50"/>
    <x v="0"/>
    <m/>
  </r>
  <r>
    <n v="92"/>
    <s v="szilva"/>
    <n v="90"/>
    <x v="4"/>
    <m/>
  </r>
  <r>
    <n v="93"/>
    <s v="banán"/>
    <n v="30"/>
    <x v="2"/>
    <m/>
  </r>
  <r>
    <n v="94"/>
    <s v="szilva"/>
    <n v="90"/>
    <x v="0"/>
    <m/>
  </r>
  <r>
    <n v="95"/>
    <s v="banán"/>
    <n v="30"/>
    <x v="0"/>
    <m/>
  </r>
  <r>
    <n v="96"/>
    <s v="kiwi"/>
    <n v="120"/>
    <x v="4"/>
    <m/>
  </r>
  <r>
    <n v="97"/>
    <s v="körte"/>
    <n v="20"/>
    <x v="2"/>
    <m/>
  </r>
  <r>
    <n v="98"/>
    <s v="szilva"/>
    <n v="90"/>
    <x v="3"/>
    <m/>
  </r>
  <r>
    <n v="99"/>
    <s v="barack"/>
    <n v="80"/>
    <x v="2"/>
    <m/>
  </r>
  <r>
    <n v="100"/>
    <s v="körte"/>
    <n v="20"/>
    <x v="1"/>
    <m/>
  </r>
  <r>
    <n v="101"/>
    <s v="körte"/>
    <n v="20"/>
    <x v="2"/>
    <m/>
  </r>
  <r>
    <n v="102"/>
    <s v="körte"/>
    <n v="20"/>
    <x v="3"/>
    <m/>
  </r>
  <r>
    <n v="103"/>
    <s v="barack"/>
    <n v="80"/>
    <x v="0"/>
    <m/>
  </r>
  <r>
    <n v="104"/>
    <s v="banán"/>
    <n v="30"/>
    <x v="0"/>
    <m/>
  </r>
  <r>
    <n v="105"/>
    <s v="alma"/>
    <n v="10"/>
    <x v="4"/>
    <m/>
  </r>
  <r>
    <n v="106"/>
    <s v="kiwi"/>
    <n v="120"/>
    <x v="1"/>
    <m/>
  </r>
  <r>
    <n v="107"/>
    <s v="szilva"/>
    <n v="90"/>
    <x v="2"/>
    <m/>
  </r>
  <r>
    <n v="108"/>
    <s v="barack"/>
    <n v="80"/>
    <x v="1"/>
    <m/>
  </r>
  <r>
    <n v="109"/>
    <s v="szőlő"/>
    <n v="50"/>
    <x v="2"/>
    <m/>
  </r>
  <r>
    <n v="110"/>
    <s v="alma"/>
    <n v="10"/>
    <x v="2"/>
    <m/>
  </r>
  <r>
    <n v="111"/>
    <s v="barack"/>
    <n v="80"/>
    <x v="4"/>
    <m/>
  </r>
  <r>
    <n v="112"/>
    <s v="kiwi"/>
    <n v="120"/>
    <x v="2"/>
    <m/>
  </r>
  <r>
    <n v="113"/>
    <s v="banán"/>
    <n v="30"/>
    <x v="2"/>
    <m/>
  </r>
  <r>
    <n v="114"/>
    <s v="szilva"/>
    <n v="90"/>
    <x v="2"/>
    <m/>
  </r>
  <r>
    <n v="115"/>
    <s v="barack"/>
    <n v="80"/>
    <x v="0"/>
    <m/>
  </r>
  <r>
    <n v="116"/>
    <s v="körte"/>
    <n v="20"/>
    <x v="2"/>
    <m/>
  </r>
  <r>
    <n v="117"/>
    <s v="alma"/>
    <n v="10"/>
    <x v="0"/>
    <m/>
  </r>
  <r>
    <n v="118"/>
    <s v="kiwi"/>
    <n v="120"/>
    <x v="4"/>
    <m/>
  </r>
  <r>
    <n v="119"/>
    <s v="szőlő"/>
    <n v="50"/>
    <x v="1"/>
    <m/>
  </r>
  <r>
    <n v="120"/>
    <s v="körte"/>
    <n v="20"/>
    <x v="1"/>
    <m/>
  </r>
  <r>
    <n v="121"/>
    <s v="szilva"/>
    <n v="90"/>
    <x v="0"/>
    <m/>
  </r>
  <r>
    <n v="122"/>
    <s v="banán"/>
    <n v="30"/>
    <x v="1"/>
    <m/>
  </r>
  <r>
    <n v="123"/>
    <s v="alma"/>
    <n v="10"/>
    <x v="0"/>
    <m/>
  </r>
  <r>
    <n v="124"/>
    <s v="kiwi"/>
    <n v="120"/>
    <x v="1"/>
    <m/>
  </r>
  <r>
    <n v="125"/>
    <s v="kiwi"/>
    <n v="120"/>
    <x v="0"/>
    <m/>
  </r>
  <r>
    <n v="126"/>
    <s v="szilva"/>
    <n v="90"/>
    <x v="4"/>
    <m/>
  </r>
  <r>
    <n v="127"/>
    <s v="szilva"/>
    <n v="90"/>
    <x v="1"/>
    <m/>
  </r>
  <r>
    <n v="128"/>
    <s v="szilva"/>
    <n v="90"/>
    <x v="4"/>
    <m/>
  </r>
  <r>
    <n v="129"/>
    <s v="körte"/>
    <n v="20"/>
    <x v="0"/>
    <m/>
  </r>
  <r>
    <n v="130"/>
    <s v="alma"/>
    <n v="10"/>
    <x v="2"/>
    <m/>
  </r>
  <r>
    <n v="131"/>
    <s v="szőlő"/>
    <n v="50"/>
    <x v="3"/>
    <m/>
  </r>
  <r>
    <n v="132"/>
    <s v="banán"/>
    <n v="30"/>
    <x v="1"/>
    <m/>
  </r>
  <r>
    <n v="133"/>
    <s v="alma"/>
    <n v="10"/>
    <x v="1"/>
    <m/>
  </r>
  <r>
    <n v="134"/>
    <s v="kiwi"/>
    <n v="120"/>
    <x v="1"/>
    <m/>
  </r>
  <r>
    <n v="135"/>
    <s v="barack"/>
    <n v="80"/>
    <x v="0"/>
    <m/>
  </r>
  <r>
    <n v="136"/>
    <s v="szőlő"/>
    <n v="50"/>
    <x v="2"/>
    <m/>
  </r>
  <r>
    <n v="137"/>
    <s v="kiwi"/>
    <n v="120"/>
    <x v="2"/>
    <m/>
  </r>
  <r>
    <n v="138"/>
    <s v="kiwi"/>
    <n v="120"/>
    <x v="4"/>
    <m/>
  </r>
  <r>
    <n v="139"/>
    <s v="alma"/>
    <n v="10"/>
    <x v="1"/>
    <m/>
  </r>
  <r>
    <n v="140"/>
    <s v="alma"/>
    <n v="10"/>
    <x v="0"/>
    <m/>
  </r>
  <r>
    <n v="141"/>
    <s v="szilva"/>
    <n v="90"/>
    <x v="0"/>
    <m/>
  </r>
  <r>
    <n v="142"/>
    <s v="szilva"/>
    <n v="90"/>
    <x v="0"/>
    <m/>
  </r>
  <r>
    <n v="143"/>
    <s v="körte"/>
    <n v="20"/>
    <x v="0"/>
    <m/>
  </r>
  <r>
    <n v="144"/>
    <s v="barack"/>
    <n v="80"/>
    <x v="2"/>
    <m/>
  </r>
  <r>
    <n v="145"/>
    <s v="alma"/>
    <n v="10"/>
    <x v="2"/>
    <m/>
  </r>
  <r>
    <n v="146"/>
    <s v="barack"/>
    <n v="80"/>
    <x v="2"/>
    <m/>
  </r>
  <r>
    <n v="147"/>
    <s v="körte"/>
    <n v="20"/>
    <x v="0"/>
    <m/>
  </r>
  <r>
    <n v="148"/>
    <s v="alma"/>
    <n v="10"/>
    <x v="0"/>
    <m/>
  </r>
  <r>
    <n v="149"/>
    <s v="kiwi"/>
    <n v="120"/>
    <x v="0"/>
    <m/>
  </r>
  <r>
    <n v="150"/>
    <s v="körte"/>
    <n v="20"/>
    <x v="0"/>
    <m/>
  </r>
  <r>
    <n v="151"/>
    <s v="banán"/>
    <n v="30"/>
    <x v="4"/>
    <m/>
  </r>
  <r>
    <n v="152"/>
    <s v="szilva"/>
    <n v="90"/>
    <x v="4"/>
    <m/>
  </r>
  <r>
    <n v="153"/>
    <s v="szilva"/>
    <n v="90"/>
    <x v="0"/>
    <m/>
  </r>
  <r>
    <n v="154"/>
    <s v="barack"/>
    <n v="80"/>
    <x v="3"/>
    <m/>
  </r>
  <r>
    <n v="155"/>
    <s v="szőlő"/>
    <n v="50"/>
    <x v="0"/>
    <m/>
  </r>
  <r>
    <n v="156"/>
    <s v="alma"/>
    <n v="10"/>
    <x v="0"/>
    <m/>
  </r>
  <r>
    <n v="157"/>
    <s v="banán"/>
    <n v="30"/>
    <x v="1"/>
    <m/>
  </r>
  <r>
    <n v="158"/>
    <s v="alma"/>
    <n v="10"/>
    <x v="3"/>
    <m/>
  </r>
  <r>
    <n v="159"/>
    <s v="alma"/>
    <n v="10"/>
    <x v="0"/>
    <m/>
  </r>
  <r>
    <n v="160"/>
    <s v="szőlő"/>
    <n v="50"/>
    <x v="0"/>
    <m/>
  </r>
  <r>
    <n v="161"/>
    <s v="alma"/>
    <n v="10"/>
    <x v="0"/>
    <m/>
  </r>
  <r>
    <n v="162"/>
    <s v="szilva"/>
    <n v="90"/>
    <x v="4"/>
    <m/>
  </r>
  <r>
    <n v="163"/>
    <s v="banán"/>
    <n v="30"/>
    <x v="4"/>
    <m/>
  </r>
  <r>
    <n v="164"/>
    <s v="körte"/>
    <n v="20"/>
    <x v="2"/>
    <m/>
  </r>
  <r>
    <n v="165"/>
    <s v="banán"/>
    <n v="30"/>
    <x v="4"/>
    <m/>
  </r>
  <r>
    <n v="166"/>
    <s v="barack"/>
    <n v="80"/>
    <x v="0"/>
    <m/>
  </r>
  <r>
    <n v="167"/>
    <s v="körte"/>
    <n v="20"/>
    <x v="1"/>
    <m/>
  </r>
  <r>
    <n v="168"/>
    <s v="szőlő"/>
    <n v="50"/>
    <x v="1"/>
    <m/>
  </r>
  <r>
    <n v="169"/>
    <s v="szilva"/>
    <n v="90"/>
    <x v="0"/>
    <m/>
  </r>
  <r>
    <n v="170"/>
    <s v="szőlő"/>
    <n v="50"/>
    <x v="3"/>
    <m/>
  </r>
  <r>
    <n v="171"/>
    <s v="banán"/>
    <n v="30"/>
    <x v="0"/>
    <m/>
  </r>
  <r>
    <n v="172"/>
    <s v="kiwi"/>
    <n v="120"/>
    <x v="0"/>
    <m/>
  </r>
  <r>
    <n v="173"/>
    <s v="szőlő"/>
    <n v="50"/>
    <x v="2"/>
    <m/>
  </r>
  <r>
    <n v="174"/>
    <s v="körte"/>
    <n v="20"/>
    <x v="0"/>
    <m/>
  </r>
  <r>
    <n v="175"/>
    <s v="banán"/>
    <n v="30"/>
    <x v="1"/>
    <m/>
  </r>
  <r>
    <n v="176"/>
    <s v="kiwi"/>
    <n v="120"/>
    <x v="0"/>
    <m/>
  </r>
  <r>
    <n v="177"/>
    <s v="alma"/>
    <n v="10"/>
    <x v="1"/>
    <m/>
  </r>
  <r>
    <n v="178"/>
    <s v="kiwi"/>
    <n v="120"/>
    <x v="4"/>
    <m/>
  </r>
  <r>
    <n v="179"/>
    <s v="kiwi"/>
    <n v="120"/>
    <x v="2"/>
    <m/>
  </r>
  <r>
    <n v="180"/>
    <s v="kiwi"/>
    <n v="120"/>
    <x v="1"/>
    <m/>
  </r>
  <r>
    <n v="181"/>
    <s v="barack"/>
    <n v="80"/>
    <x v="2"/>
    <m/>
  </r>
  <r>
    <n v="182"/>
    <s v="barack"/>
    <n v="80"/>
    <x v="2"/>
    <m/>
  </r>
  <r>
    <n v="183"/>
    <s v="szőlő"/>
    <n v="50"/>
    <x v="0"/>
    <m/>
  </r>
  <r>
    <n v="184"/>
    <s v="barack"/>
    <n v="80"/>
    <x v="2"/>
    <m/>
  </r>
  <r>
    <n v="185"/>
    <s v="alma"/>
    <n v="10"/>
    <x v="0"/>
    <m/>
  </r>
  <r>
    <n v="186"/>
    <s v="szőlő"/>
    <n v="50"/>
    <x v="0"/>
    <m/>
  </r>
  <r>
    <n v="187"/>
    <s v="körte"/>
    <n v="20"/>
    <x v="0"/>
    <m/>
  </r>
  <r>
    <n v="188"/>
    <s v="barack"/>
    <n v="80"/>
    <x v="2"/>
    <m/>
  </r>
  <r>
    <n v="189"/>
    <s v="banán"/>
    <n v="30"/>
    <x v="0"/>
    <m/>
  </r>
  <r>
    <n v="190"/>
    <s v="szilva"/>
    <n v="90"/>
    <x v="1"/>
    <m/>
  </r>
  <r>
    <n v="191"/>
    <s v="szőlő"/>
    <n v="50"/>
    <x v="2"/>
    <m/>
  </r>
  <r>
    <n v="192"/>
    <s v="alma"/>
    <n v="10"/>
    <x v="4"/>
    <m/>
  </r>
  <r>
    <n v="193"/>
    <s v="barack"/>
    <n v="80"/>
    <x v="2"/>
    <m/>
  </r>
  <r>
    <n v="194"/>
    <s v="szőlő"/>
    <n v="50"/>
    <x v="0"/>
    <m/>
  </r>
  <r>
    <n v="195"/>
    <s v="barack"/>
    <n v="80"/>
    <x v="2"/>
    <m/>
  </r>
  <r>
    <n v="196"/>
    <s v="szőlő"/>
    <n v="50"/>
    <x v="0"/>
    <m/>
  </r>
  <r>
    <n v="197"/>
    <s v="szilva"/>
    <n v="90"/>
    <x v="0"/>
    <m/>
  </r>
  <r>
    <n v="198"/>
    <s v="alma"/>
    <n v="10"/>
    <x v="2"/>
    <m/>
  </r>
  <r>
    <n v="199"/>
    <s v="alma"/>
    <n v="10"/>
    <x v="1"/>
    <m/>
  </r>
  <r>
    <n v="200"/>
    <s v="szilva"/>
    <n v="90"/>
    <x v="1"/>
    <m/>
  </r>
  <r>
    <n v="201"/>
    <s v="alma"/>
    <n v="10"/>
    <x v="0"/>
    <m/>
  </r>
  <r>
    <n v="202"/>
    <s v="barack"/>
    <n v="80"/>
    <x v="0"/>
    <m/>
  </r>
  <r>
    <n v="203"/>
    <s v="szilva"/>
    <n v="90"/>
    <x v="0"/>
    <m/>
  </r>
  <r>
    <n v="204"/>
    <s v="kiwi"/>
    <n v="120"/>
    <x v="0"/>
    <m/>
  </r>
  <r>
    <n v="205"/>
    <s v="kiwi"/>
    <n v="120"/>
    <x v="4"/>
    <m/>
  </r>
  <r>
    <n v="206"/>
    <s v="szőlő"/>
    <n v="50"/>
    <x v="0"/>
    <m/>
  </r>
  <r>
    <n v="207"/>
    <s v="szilva"/>
    <n v="90"/>
    <x v="1"/>
    <m/>
  </r>
  <r>
    <n v="208"/>
    <s v="banán"/>
    <n v="30"/>
    <x v="1"/>
    <m/>
  </r>
  <r>
    <n v="209"/>
    <s v="alma"/>
    <n v="10"/>
    <x v="0"/>
    <m/>
  </r>
  <r>
    <n v="210"/>
    <s v="szőlő"/>
    <n v="50"/>
    <x v="2"/>
    <m/>
  </r>
  <r>
    <n v="211"/>
    <s v="szőlő"/>
    <n v="50"/>
    <x v="1"/>
    <m/>
  </r>
  <r>
    <n v="212"/>
    <s v="barack"/>
    <n v="80"/>
    <x v="0"/>
    <m/>
  </r>
  <r>
    <n v="213"/>
    <s v="szilva"/>
    <n v="90"/>
    <x v="0"/>
    <m/>
  </r>
  <r>
    <n v="214"/>
    <s v="alma"/>
    <n v="10"/>
    <x v="0"/>
    <m/>
  </r>
  <r>
    <n v="215"/>
    <s v="szőlő"/>
    <n v="50"/>
    <x v="2"/>
    <m/>
  </r>
  <r>
    <n v="216"/>
    <s v="szilva"/>
    <n v="90"/>
    <x v="4"/>
    <m/>
  </r>
  <r>
    <n v="217"/>
    <s v="szőlő"/>
    <n v="50"/>
    <x v="0"/>
    <m/>
  </r>
  <r>
    <n v="218"/>
    <s v="szilva"/>
    <n v="90"/>
    <x v="3"/>
    <m/>
  </r>
  <r>
    <n v="219"/>
    <s v="szőlő"/>
    <n v="50"/>
    <x v="4"/>
    <m/>
  </r>
  <r>
    <n v="220"/>
    <s v="barack"/>
    <n v="80"/>
    <x v="0"/>
    <m/>
  </r>
  <r>
    <n v="221"/>
    <s v="szilva"/>
    <n v="90"/>
    <x v="4"/>
    <m/>
  </r>
  <r>
    <n v="222"/>
    <s v="szőlő"/>
    <n v="50"/>
    <x v="2"/>
    <m/>
  </r>
  <r>
    <n v="223"/>
    <s v="alma"/>
    <n v="10"/>
    <x v="4"/>
    <m/>
  </r>
  <r>
    <n v="224"/>
    <s v="banán"/>
    <n v="30"/>
    <x v="0"/>
    <m/>
  </r>
  <r>
    <n v="225"/>
    <s v="alma"/>
    <n v="10"/>
    <x v="2"/>
    <m/>
  </r>
  <r>
    <n v="226"/>
    <s v="szőlő"/>
    <n v="50"/>
    <x v="0"/>
    <m/>
  </r>
  <r>
    <n v="227"/>
    <s v="szilva"/>
    <n v="90"/>
    <x v="4"/>
    <m/>
  </r>
  <r>
    <n v="228"/>
    <s v="alma"/>
    <n v="10"/>
    <x v="0"/>
    <m/>
  </r>
  <r>
    <n v="229"/>
    <s v="barack"/>
    <n v="80"/>
    <x v="4"/>
    <m/>
  </r>
  <r>
    <n v="230"/>
    <s v="szilva"/>
    <n v="90"/>
    <x v="2"/>
    <m/>
  </r>
  <r>
    <n v="231"/>
    <s v="kiwi"/>
    <n v="120"/>
    <x v="4"/>
    <m/>
  </r>
  <r>
    <n v="232"/>
    <s v="szilva"/>
    <n v="90"/>
    <x v="0"/>
    <m/>
  </r>
  <r>
    <n v="233"/>
    <s v="banán"/>
    <n v="30"/>
    <x v="2"/>
    <m/>
  </r>
  <r>
    <n v="234"/>
    <s v="szőlő"/>
    <n v="50"/>
    <x v="0"/>
    <m/>
  </r>
  <r>
    <n v="235"/>
    <s v="szőlő"/>
    <n v="50"/>
    <x v="2"/>
    <m/>
  </r>
  <r>
    <n v="236"/>
    <s v="banán"/>
    <n v="30"/>
    <x v="0"/>
    <m/>
  </r>
  <r>
    <n v="237"/>
    <s v="körte"/>
    <n v="20"/>
    <x v="0"/>
    <m/>
  </r>
  <r>
    <n v="238"/>
    <s v="banán"/>
    <n v="30"/>
    <x v="2"/>
    <m/>
  </r>
  <r>
    <n v="239"/>
    <s v="banán"/>
    <n v="30"/>
    <x v="0"/>
    <m/>
  </r>
  <r>
    <n v="240"/>
    <s v="barack"/>
    <n v="80"/>
    <x v="1"/>
    <m/>
  </r>
  <r>
    <n v="241"/>
    <s v="kiwi"/>
    <n v="120"/>
    <x v="0"/>
    <m/>
  </r>
  <r>
    <n v="242"/>
    <s v="barack"/>
    <n v="80"/>
    <x v="0"/>
    <m/>
  </r>
  <r>
    <n v="243"/>
    <s v="körte"/>
    <n v="20"/>
    <x v="0"/>
    <m/>
  </r>
  <r>
    <n v="244"/>
    <s v="banán"/>
    <n v="30"/>
    <x v="3"/>
    <m/>
  </r>
  <r>
    <n v="245"/>
    <s v="körte"/>
    <n v="20"/>
    <x v="0"/>
    <m/>
  </r>
  <r>
    <n v="246"/>
    <s v="szőlő"/>
    <n v="50"/>
    <x v="1"/>
    <m/>
  </r>
  <r>
    <n v="247"/>
    <s v="barack"/>
    <n v="80"/>
    <x v="0"/>
    <m/>
  </r>
  <r>
    <n v="248"/>
    <s v="barack"/>
    <n v="80"/>
    <x v="0"/>
    <m/>
  </r>
  <r>
    <n v="249"/>
    <s v="körte"/>
    <n v="20"/>
    <x v="1"/>
    <m/>
  </r>
  <r>
    <n v="250"/>
    <s v="szilva"/>
    <n v="90"/>
    <x v="0"/>
    <m/>
  </r>
  <r>
    <n v="251"/>
    <s v="körte"/>
    <n v="20"/>
    <x v="0"/>
    <m/>
  </r>
  <r>
    <n v="252"/>
    <s v="szőlő"/>
    <n v="50"/>
    <x v="2"/>
    <m/>
  </r>
  <r>
    <n v="253"/>
    <s v="banán"/>
    <n v="30"/>
    <x v="2"/>
    <m/>
  </r>
  <r>
    <n v="254"/>
    <s v="banán"/>
    <n v="30"/>
    <x v="1"/>
    <m/>
  </r>
  <r>
    <n v="255"/>
    <s v="alma"/>
    <n v="10"/>
    <x v="0"/>
    <m/>
  </r>
  <r>
    <n v="256"/>
    <s v="szilva"/>
    <n v="90"/>
    <x v="4"/>
    <m/>
  </r>
  <r>
    <n v="257"/>
    <s v="banán"/>
    <n v="30"/>
    <x v="4"/>
    <m/>
  </r>
  <r>
    <n v="258"/>
    <s v="szilva"/>
    <n v="90"/>
    <x v="0"/>
    <m/>
  </r>
  <r>
    <n v="259"/>
    <s v="banán"/>
    <n v="30"/>
    <x v="0"/>
    <m/>
  </r>
  <r>
    <n v="260"/>
    <s v="szőlő"/>
    <n v="50"/>
    <x v="0"/>
    <m/>
  </r>
  <r>
    <n v="261"/>
    <s v="banán"/>
    <n v="30"/>
    <x v="3"/>
    <m/>
  </r>
  <r>
    <n v="262"/>
    <s v="banán"/>
    <n v="30"/>
    <x v="1"/>
    <m/>
  </r>
  <r>
    <n v="263"/>
    <s v="körte"/>
    <n v="20"/>
    <x v="1"/>
    <m/>
  </r>
  <r>
    <n v="264"/>
    <s v="szőlő"/>
    <n v="50"/>
    <x v="2"/>
    <m/>
  </r>
  <r>
    <n v="265"/>
    <s v="banán"/>
    <n v="30"/>
    <x v="2"/>
    <m/>
  </r>
  <r>
    <n v="266"/>
    <s v="körte"/>
    <n v="20"/>
    <x v="2"/>
    <m/>
  </r>
  <r>
    <n v="267"/>
    <s v="barack"/>
    <n v="80"/>
    <x v="2"/>
    <m/>
  </r>
  <r>
    <n v="268"/>
    <s v="alma"/>
    <n v="10"/>
    <x v="4"/>
    <m/>
  </r>
  <r>
    <n v="269"/>
    <s v="szőlő"/>
    <n v="50"/>
    <x v="0"/>
    <m/>
  </r>
  <r>
    <n v="270"/>
    <s v="kiwi"/>
    <n v="120"/>
    <x v="0"/>
    <m/>
  </r>
  <r>
    <n v="271"/>
    <s v="alma"/>
    <n v="10"/>
    <x v="4"/>
    <m/>
  </r>
  <r>
    <n v="272"/>
    <s v="szőlő"/>
    <n v="50"/>
    <x v="1"/>
    <m/>
  </r>
  <r>
    <n v="273"/>
    <s v="barack"/>
    <n v="80"/>
    <x v="2"/>
    <m/>
  </r>
  <r>
    <n v="274"/>
    <s v="alma"/>
    <n v="10"/>
    <x v="2"/>
    <m/>
  </r>
  <r>
    <n v="275"/>
    <s v="körte"/>
    <n v="20"/>
    <x v="4"/>
    <m/>
  </r>
  <r>
    <n v="276"/>
    <s v="kiwi"/>
    <n v="120"/>
    <x v="2"/>
    <m/>
  </r>
  <r>
    <n v="277"/>
    <s v="kiwi"/>
    <n v="120"/>
    <x v="3"/>
    <m/>
  </r>
  <r>
    <n v="278"/>
    <s v="alma"/>
    <n v="10"/>
    <x v="3"/>
    <m/>
  </r>
  <r>
    <n v="279"/>
    <s v="kiwi"/>
    <n v="120"/>
    <x v="0"/>
    <m/>
  </r>
  <r>
    <n v="280"/>
    <s v="kiwi"/>
    <n v="120"/>
    <x v="2"/>
    <m/>
  </r>
  <r>
    <n v="281"/>
    <s v="körte"/>
    <n v="20"/>
    <x v="3"/>
    <m/>
  </r>
  <r>
    <n v="282"/>
    <s v="körte"/>
    <n v="20"/>
    <x v="0"/>
    <m/>
  </r>
  <r>
    <n v="283"/>
    <s v="banán"/>
    <n v="30"/>
    <x v="2"/>
    <m/>
  </r>
  <r>
    <n v="284"/>
    <s v="alma"/>
    <n v="10"/>
    <x v="2"/>
    <m/>
  </r>
  <r>
    <n v="285"/>
    <s v="alma"/>
    <n v="10"/>
    <x v="0"/>
    <m/>
  </r>
  <r>
    <n v="286"/>
    <s v="banán"/>
    <n v="30"/>
    <x v="2"/>
    <m/>
  </r>
  <r>
    <n v="287"/>
    <s v="szilva"/>
    <n v="90"/>
    <x v="0"/>
    <m/>
  </r>
  <r>
    <n v="288"/>
    <s v="szilva"/>
    <n v="90"/>
    <x v="2"/>
    <m/>
  </r>
  <r>
    <n v="289"/>
    <s v="banán"/>
    <n v="30"/>
    <x v="2"/>
    <m/>
  </r>
  <r>
    <n v="290"/>
    <s v="barack"/>
    <n v="80"/>
    <x v="4"/>
    <m/>
  </r>
  <r>
    <n v="291"/>
    <s v="szilva"/>
    <n v="90"/>
    <x v="2"/>
    <m/>
  </r>
  <r>
    <n v="292"/>
    <s v="körte"/>
    <n v="20"/>
    <x v="0"/>
    <m/>
  </r>
  <r>
    <n v="293"/>
    <s v="szilva"/>
    <n v="90"/>
    <x v="3"/>
    <m/>
  </r>
  <r>
    <n v="294"/>
    <s v="barack"/>
    <n v="80"/>
    <x v="2"/>
    <m/>
  </r>
  <r>
    <n v="295"/>
    <s v="banán"/>
    <n v="30"/>
    <x v="4"/>
    <m/>
  </r>
  <r>
    <n v="296"/>
    <s v="körte"/>
    <n v="20"/>
    <x v="0"/>
    <m/>
  </r>
  <r>
    <n v="297"/>
    <s v="barack"/>
    <n v="80"/>
    <x v="3"/>
    <m/>
  </r>
  <r>
    <n v="298"/>
    <s v="szilva"/>
    <n v="90"/>
    <x v="2"/>
    <m/>
  </r>
  <r>
    <n v="299"/>
    <s v="alma"/>
    <n v="10"/>
    <x v="0"/>
    <m/>
  </r>
  <r>
    <n v="300"/>
    <s v="szőlő"/>
    <n v="50"/>
    <x v="2"/>
    <m/>
  </r>
  <r>
    <n v="301"/>
    <s v="banán"/>
    <n v="30"/>
    <x v="0"/>
    <m/>
  </r>
  <r>
    <n v="302"/>
    <s v="alma"/>
    <n v="10"/>
    <x v="2"/>
    <m/>
  </r>
  <r>
    <n v="303"/>
    <s v="barack"/>
    <n v="80"/>
    <x v="4"/>
    <m/>
  </r>
  <r>
    <n v="304"/>
    <s v="kiwi"/>
    <n v="120"/>
    <x v="1"/>
    <m/>
  </r>
  <r>
    <n v="305"/>
    <s v="körte"/>
    <n v="20"/>
    <x v="1"/>
    <m/>
  </r>
  <r>
    <n v="306"/>
    <s v="kiwi"/>
    <n v="120"/>
    <x v="2"/>
    <m/>
  </r>
  <r>
    <n v="307"/>
    <s v="kiwi"/>
    <n v="120"/>
    <x v="0"/>
    <m/>
  </r>
  <r>
    <n v="308"/>
    <s v="körte"/>
    <n v="20"/>
    <x v="0"/>
    <m/>
  </r>
  <r>
    <n v="309"/>
    <s v="alma"/>
    <n v="10"/>
    <x v="3"/>
    <m/>
  </r>
  <r>
    <n v="310"/>
    <s v="szilva"/>
    <n v="90"/>
    <x v="0"/>
    <m/>
  </r>
  <r>
    <n v="311"/>
    <s v="szőlő"/>
    <n v="50"/>
    <x v="2"/>
    <m/>
  </r>
  <r>
    <n v="312"/>
    <s v="kiwi"/>
    <n v="120"/>
    <x v="1"/>
    <m/>
  </r>
  <r>
    <n v="313"/>
    <s v="szőlő"/>
    <n v="50"/>
    <x v="1"/>
    <m/>
  </r>
  <r>
    <n v="314"/>
    <s v="körte"/>
    <n v="20"/>
    <x v="1"/>
    <m/>
  </r>
  <r>
    <n v="315"/>
    <s v="körte"/>
    <n v="20"/>
    <x v="2"/>
    <m/>
  </r>
  <r>
    <n v="316"/>
    <s v="szőlő"/>
    <n v="50"/>
    <x v="4"/>
    <m/>
  </r>
  <r>
    <n v="317"/>
    <s v="szilva"/>
    <n v="90"/>
    <x v="0"/>
    <m/>
  </r>
  <r>
    <n v="318"/>
    <s v="körte"/>
    <n v="20"/>
    <x v="2"/>
    <m/>
  </r>
  <r>
    <n v="319"/>
    <s v="barack"/>
    <n v="80"/>
    <x v="1"/>
    <m/>
  </r>
  <r>
    <n v="320"/>
    <s v="szilva"/>
    <n v="90"/>
    <x v="0"/>
    <m/>
  </r>
  <r>
    <n v="321"/>
    <s v="kiwi"/>
    <n v="120"/>
    <x v="3"/>
    <m/>
  </r>
  <r>
    <n v="322"/>
    <s v="barack"/>
    <n v="80"/>
    <x v="0"/>
    <m/>
  </r>
  <r>
    <n v="323"/>
    <s v="barack"/>
    <n v="80"/>
    <x v="2"/>
    <m/>
  </r>
  <r>
    <n v="324"/>
    <s v="barack"/>
    <n v="80"/>
    <x v="0"/>
    <m/>
  </r>
  <r>
    <n v="325"/>
    <s v="banán"/>
    <n v="30"/>
    <x v="1"/>
    <m/>
  </r>
  <r>
    <n v="326"/>
    <s v="alma"/>
    <n v="10"/>
    <x v="0"/>
    <m/>
  </r>
  <r>
    <n v="327"/>
    <s v="körte"/>
    <n v="20"/>
    <x v="2"/>
    <m/>
  </r>
  <r>
    <n v="328"/>
    <s v="körte"/>
    <n v="20"/>
    <x v="0"/>
    <m/>
  </r>
  <r>
    <n v="329"/>
    <s v="szőlő"/>
    <n v="50"/>
    <x v="2"/>
    <m/>
  </r>
  <r>
    <n v="330"/>
    <s v="kiwi"/>
    <n v="120"/>
    <x v="0"/>
    <m/>
  </r>
  <r>
    <n v="331"/>
    <s v="barack"/>
    <n v="80"/>
    <x v="2"/>
    <m/>
  </r>
  <r>
    <n v="332"/>
    <s v="barack"/>
    <n v="80"/>
    <x v="2"/>
    <m/>
  </r>
  <r>
    <n v="333"/>
    <s v="barack"/>
    <n v="80"/>
    <x v="4"/>
    <m/>
  </r>
  <r>
    <n v="334"/>
    <s v="szőlő"/>
    <n v="50"/>
    <x v="4"/>
    <m/>
  </r>
  <r>
    <n v="335"/>
    <s v="szilva"/>
    <n v="90"/>
    <x v="4"/>
    <m/>
  </r>
  <r>
    <n v="336"/>
    <s v="banán"/>
    <n v="30"/>
    <x v="1"/>
    <m/>
  </r>
  <r>
    <n v="337"/>
    <s v="szőlő"/>
    <n v="50"/>
    <x v="2"/>
    <m/>
  </r>
  <r>
    <n v="338"/>
    <s v="banán"/>
    <n v="30"/>
    <x v="4"/>
    <m/>
  </r>
  <r>
    <n v="339"/>
    <s v="szilva"/>
    <n v="90"/>
    <x v="4"/>
    <m/>
  </r>
  <r>
    <n v="340"/>
    <s v="kiwi"/>
    <n v="120"/>
    <x v="1"/>
    <m/>
  </r>
  <r>
    <n v="341"/>
    <s v="szilva"/>
    <n v="90"/>
    <x v="0"/>
    <m/>
  </r>
  <r>
    <n v="342"/>
    <s v="szilva"/>
    <n v="90"/>
    <x v="2"/>
    <m/>
  </r>
  <r>
    <n v="343"/>
    <s v="barack"/>
    <n v="80"/>
    <x v="2"/>
    <m/>
  </r>
  <r>
    <n v="344"/>
    <s v="szilva"/>
    <n v="90"/>
    <x v="1"/>
    <m/>
  </r>
  <r>
    <n v="345"/>
    <s v="szőlő"/>
    <n v="50"/>
    <x v="2"/>
    <m/>
  </r>
  <r>
    <n v="346"/>
    <s v="szilva"/>
    <n v="90"/>
    <x v="2"/>
    <m/>
  </r>
  <r>
    <n v="347"/>
    <s v="szilva"/>
    <n v="90"/>
    <x v="0"/>
    <m/>
  </r>
  <r>
    <n v="348"/>
    <s v="banán"/>
    <n v="30"/>
    <x v="2"/>
    <m/>
  </r>
  <r>
    <n v="349"/>
    <s v="alma"/>
    <n v="10"/>
    <x v="0"/>
    <m/>
  </r>
  <r>
    <n v="350"/>
    <s v="szilva"/>
    <n v="90"/>
    <x v="4"/>
    <m/>
  </r>
  <r>
    <n v="351"/>
    <s v="szőlő"/>
    <n v="50"/>
    <x v="2"/>
    <m/>
  </r>
  <r>
    <n v="352"/>
    <s v="szilva"/>
    <n v="90"/>
    <x v="1"/>
    <m/>
  </r>
  <r>
    <n v="353"/>
    <s v="kiwi"/>
    <n v="120"/>
    <x v="2"/>
    <m/>
  </r>
  <r>
    <n v="354"/>
    <s v="szőlő"/>
    <n v="50"/>
    <x v="0"/>
    <m/>
  </r>
  <r>
    <n v="355"/>
    <s v="kiwi"/>
    <n v="120"/>
    <x v="0"/>
    <m/>
  </r>
  <r>
    <n v="356"/>
    <s v="kiwi"/>
    <n v="120"/>
    <x v="0"/>
    <m/>
  </r>
  <r>
    <n v="357"/>
    <s v="barack"/>
    <n v="80"/>
    <x v="0"/>
    <m/>
  </r>
  <r>
    <n v="358"/>
    <s v="szőlő"/>
    <n v="50"/>
    <x v="0"/>
    <m/>
  </r>
  <r>
    <n v="359"/>
    <s v="szőlő"/>
    <n v="50"/>
    <x v="0"/>
    <m/>
  </r>
  <r>
    <n v="360"/>
    <s v="szilva"/>
    <n v="90"/>
    <x v="1"/>
    <m/>
  </r>
  <r>
    <n v="361"/>
    <s v="alma"/>
    <n v="10"/>
    <x v="1"/>
    <m/>
  </r>
  <r>
    <n v="362"/>
    <s v="kiwi"/>
    <n v="120"/>
    <x v="2"/>
    <m/>
  </r>
  <r>
    <n v="363"/>
    <s v="barack"/>
    <n v="80"/>
    <x v="0"/>
    <m/>
  </r>
  <r>
    <n v="364"/>
    <s v="kiwi"/>
    <n v="120"/>
    <x v="1"/>
    <m/>
  </r>
  <r>
    <n v="365"/>
    <s v="körte"/>
    <n v="20"/>
    <x v="0"/>
    <m/>
  </r>
  <r>
    <n v="366"/>
    <s v="kiwi"/>
    <n v="120"/>
    <x v="0"/>
    <m/>
  </r>
  <r>
    <n v="367"/>
    <s v="barack"/>
    <n v="80"/>
    <x v="1"/>
    <m/>
  </r>
  <r>
    <n v="368"/>
    <s v="barack"/>
    <n v="80"/>
    <x v="0"/>
    <m/>
  </r>
  <r>
    <n v="369"/>
    <s v="körte"/>
    <n v="20"/>
    <x v="3"/>
    <m/>
  </r>
  <r>
    <n v="370"/>
    <s v="banán"/>
    <n v="30"/>
    <x v="1"/>
    <m/>
  </r>
  <r>
    <n v="371"/>
    <s v="barack"/>
    <n v="80"/>
    <x v="1"/>
    <m/>
  </r>
  <r>
    <n v="372"/>
    <s v="szilva"/>
    <n v="90"/>
    <x v="4"/>
    <m/>
  </r>
  <r>
    <n v="373"/>
    <s v="kiwi"/>
    <n v="120"/>
    <x v="3"/>
    <m/>
  </r>
  <r>
    <n v="374"/>
    <s v="banán"/>
    <n v="30"/>
    <x v="0"/>
    <m/>
  </r>
  <r>
    <n v="375"/>
    <s v="szilva"/>
    <n v="90"/>
    <x v="2"/>
    <m/>
  </r>
  <r>
    <n v="376"/>
    <s v="szilva"/>
    <n v="90"/>
    <x v="0"/>
    <m/>
  </r>
  <r>
    <n v="377"/>
    <s v="körte"/>
    <n v="20"/>
    <x v="2"/>
    <m/>
  </r>
  <r>
    <n v="378"/>
    <s v="barack"/>
    <n v="80"/>
    <x v="0"/>
    <m/>
  </r>
  <r>
    <n v="379"/>
    <s v="kiwi"/>
    <n v="120"/>
    <x v="4"/>
    <m/>
  </r>
  <r>
    <n v="380"/>
    <s v="barack"/>
    <n v="80"/>
    <x v="2"/>
    <m/>
  </r>
  <r>
    <n v="381"/>
    <s v="banán"/>
    <n v="30"/>
    <x v="3"/>
    <m/>
  </r>
  <r>
    <n v="382"/>
    <s v="alma"/>
    <n v="10"/>
    <x v="1"/>
    <m/>
  </r>
  <r>
    <n v="383"/>
    <s v="szőlő"/>
    <n v="50"/>
    <x v="1"/>
    <m/>
  </r>
  <r>
    <n v="384"/>
    <s v="szilva"/>
    <n v="90"/>
    <x v="4"/>
    <m/>
  </r>
  <r>
    <n v="385"/>
    <s v="barack"/>
    <n v="80"/>
    <x v="0"/>
    <m/>
  </r>
  <r>
    <n v="386"/>
    <s v="banán"/>
    <n v="30"/>
    <x v="2"/>
    <m/>
  </r>
  <r>
    <n v="387"/>
    <s v="körte"/>
    <n v="20"/>
    <x v="0"/>
    <m/>
  </r>
  <r>
    <n v="388"/>
    <s v="kiwi"/>
    <n v="120"/>
    <x v="0"/>
    <m/>
  </r>
  <r>
    <n v="389"/>
    <s v="körte"/>
    <n v="20"/>
    <x v="0"/>
    <m/>
  </r>
  <r>
    <n v="390"/>
    <s v="kiwi"/>
    <n v="120"/>
    <x v="0"/>
    <m/>
  </r>
  <r>
    <n v="391"/>
    <s v="körte"/>
    <n v="20"/>
    <x v="1"/>
    <m/>
  </r>
  <r>
    <n v="392"/>
    <s v="szőlő"/>
    <n v="50"/>
    <x v="3"/>
    <m/>
  </r>
  <r>
    <n v="393"/>
    <s v="szilva"/>
    <n v="90"/>
    <x v="2"/>
    <m/>
  </r>
  <r>
    <n v="394"/>
    <s v="banán"/>
    <n v="30"/>
    <x v="0"/>
    <m/>
  </r>
  <r>
    <n v="395"/>
    <s v="szilva"/>
    <n v="90"/>
    <x v="0"/>
    <m/>
  </r>
  <r>
    <n v="396"/>
    <s v="körte"/>
    <n v="20"/>
    <x v="0"/>
    <m/>
  </r>
  <r>
    <n v="397"/>
    <s v="körte"/>
    <n v="20"/>
    <x v="0"/>
    <m/>
  </r>
  <r>
    <n v="398"/>
    <s v="alma"/>
    <n v="10"/>
    <x v="3"/>
    <m/>
  </r>
  <r>
    <n v="399"/>
    <s v="körte"/>
    <n v="20"/>
    <x v="1"/>
    <m/>
  </r>
  <r>
    <n v="400"/>
    <s v="körte"/>
    <n v="20"/>
    <x v="2"/>
    <m/>
  </r>
  <r>
    <n v="401"/>
    <s v="alma"/>
    <n v="10"/>
    <x v="1"/>
    <m/>
  </r>
  <r>
    <n v="402"/>
    <s v="banán"/>
    <n v="30"/>
    <x v="0"/>
    <m/>
  </r>
  <r>
    <n v="403"/>
    <s v="alma"/>
    <n v="10"/>
    <x v="1"/>
    <m/>
  </r>
  <r>
    <n v="404"/>
    <s v="alma"/>
    <n v="10"/>
    <x v="0"/>
    <m/>
  </r>
  <r>
    <n v="405"/>
    <s v="szilva"/>
    <n v="90"/>
    <x v="4"/>
    <m/>
  </r>
  <r>
    <n v="406"/>
    <s v="szőlő"/>
    <n v="50"/>
    <x v="0"/>
    <m/>
  </r>
  <r>
    <n v="407"/>
    <s v="alma"/>
    <n v="10"/>
    <x v="2"/>
    <m/>
  </r>
  <r>
    <n v="408"/>
    <s v="körte"/>
    <n v="20"/>
    <x v="3"/>
    <m/>
  </r>
  <r>
    <n v="409"/>
    <s v="kiwi"/>
    <n v="120"/>
    <x v="3"/>
    <m/>
  </r>
  <r>
    <n v="410"/>
    <s v="szőlő"/>
    <n v="50"/>
    <x v="3"/>
    <m/>
  </r>
  <r>
    <n v="411"/>
    <s v="barack"/>
    <n v="80"/>
    <x v="3"/>
    <m/>
  </r>
  <r>
    <n v="412"/>
    <s v="szilva"/>
    <n v="90"/>
    <x v="1"/>
    <m/>
  </r>
  <r>
    <n v="413"/>
    <s v="banán"/>
    <n v="30"/>
    <x v="0"/>
    <m/>
  </r>
  <r>
    <n v="414"/>
    <s v="szilva"/>
    <n v="90"/>
    <x v="0"/>
    <m/>
  </r>
  <r>
    <n v="415"/>
    <s v="barack"/>
    <n v="80"/>
    <x v="2"/>
    <m/>
  </r>
  <r>
    <n v="416"/>
    <s v="körte"/>
    <n v="20"/>
    <x v="4"/>
    <m/>
  </r>
  <r>
    <n v="417"/>
    <s v="barack"/>
    <n v="80"/>
    <x v="4"/>
    <m/>
  </r>
  <r>
    <n v="418"/>
    <s v="szilva"/>
    <n v="90"/>
    <x v="0"/>
    <m/>
  </r>
  <r>
    <n v="419"/>
    <s v="körte"/>
    <n v="20"/>
    <x v="3"/>
    <m/>
  </r>
  <r>
    <n v="420"/>
    <s v="barack"/>
    <n v="80"/>
    <x v="2"/>
    <m/>
  </r>
  <r>
    <n v="421"/>
    <s v="körte"/>
    <n v="20"/>
    <x v="0"/>
    <m/>
  </r>
  <r>
    <n v="422"/>
    <s v="szőlő"/>
    <n v="50"/>
    <x v="2"/>
    <m/>
  </r>
  <r>
    <n v="423"/>
    <s v="banán"/>
    <n v="30"/>
    <x v="1"/>
    <m/>
  </r>
  <r>
    <n v="424"/>
    <s v="szőlő"/>
    <n v="50"/>
    <x v="2"/>
    <m/>
  </r>
  <r>
    <n v="425"/>
    <s v="banán"/>
    <n v="30"/>
    <x v="2"/>
    <m/>
  </r>
  <r>
    <n v="426"/>
    <s v="banán"/>
    <n v="30"/>
    <x v="2"/>
    <m/>
  </r>
  <r>
    <n v="427"/>
    <s v="banán"/>
    <n v="30"/>
    <x v="0"/>
    <m/>
  </r>
  <r>
    <n v="428"/>
    <s v="szőlő"/>
    <n v="50"/>
    <x v="2"/>
    <m/>
  </r>
  <r>
    <n v="429"/>
    <s v="szilva"/>
    <n v="90"/>
    <x v="2"/>
    <m/>
  </r>
  <r>
    <n v="430"/>
    <s v="alma"/>
    <n v="10"/>
    <x v="0"/>
    <m/>
  </r>
  <r>
    <n v="431"/>
    <s v="kiwi"/>
    <n v="120"/>
    <x v="3"/>
    <m/>
  </r>
  <r>
    <n v="432"/>
    <s v="körte"/>
    <n v="20"/>
    <x v="2"/>
    <m/>
  </r>
  <r>
    <n v="433"/>
    <s v="kiwi"/>
    <n v="120"/>
    <x v="3"/>
    <m/>
  </r>
  <r>
    <n v="434"/>
    <s v="kiwi"/>
    <n v="120"/>
    <x v="3"/>
    <m/>
  </r>
  <r>
    <n v="435"/>
    <s v="kiwi"/>
    <n v="120"/>
    <x v="0"/>
    <m/>
  </r>
  <r>
    <n v="436"/>
    <s v="körte"/>
    <n v="20"/>
    <x v="3"/>
    <m/>
  </r>
  <r>
    <n v="437"/>
    <s v="barack"/>
    <n v="80"/>
    <x v="0"/>
    <m/>
  </r>
  <r>
    <n v="438"/>
    <s v="alma"/>
    <n v="10"/>
    <x v="0"/>
    <m/>
  </r>
  <r>
    <n v="439"/>
    <s v="barack"/>
    <n v="80"/>
    <x v="3"/>
    <m/>
  </r>
  <r>
    <n v="440"/>
    <s v="barack"/>
    <n v="80"/>
    <x v="0"/>
    <m/>
  </r>
  <r>
    <n v="441"/>
    <s v="kiwi"/>
    <n v="120"/>
    <x v="4"/>
    <m/>
  </r>
  <r>
    <n v="442"/>
    <s v="szőlő"/>
    <n v="50"/>
    <x v="0"/>
    <m/>
  </r>
  <r>
    <n v="443"/>
    <s v="banán"/>
    <n v="30"/>
    <x v="2"/>
    <m/>
  </r>
  <r>
    <n v="444"/>
    <s v="körte"/>
    <n v="20"/>
    <x v="2"/>
    <m/>
  </r>
  <r>
    <n v="445"/>
    <s v="barack"/>
    <n v="80"/>
    <x v="0"/>
    <m/>
  </r>
  <r>
    <n v="446"/>
    <s v="barack"/>
    <n v="80"/>
    <x v="0"/>
    <m/>
  </r>
  <r>
    <n v="447"/>
    <s v="szilva"/>
    <n v="90"/>
    <x v="0"/>
    <m/>
  </r>
  <r>
    <n v="448"/>
    <s v="körte"/>
    <n v="20"/>
    <x v="0"/>
    <m/>
  </r>
  <r>
    <n v="449"/>
    <s v="szőlő"/>
    <n v="50"/>
    <x v="1"/>
    <m/>
  </r>
  <r>
    <n v="450"/>
    <s v="szilva"/>
    <n v="90"/>
    <x v="0"/>
    <m/>
  </r>
  <r>
    <n v="451"/>
    <s v="alma"/>
    <n v="10"/>
    <x v="2"/>
    <m/>
  </r>
  <r>
    <n v="452"/>
    <s v="barack"/>
    <n v="80"/>
    <x v="1"/>
    <m/>
  </r>
  <r>
    <n v="453"/>
    <s v="banán"/>
    <n v="30"/>
    <x v="2"/>
    <m/>
  </r>
  <r>
    <n v="454"/>
    <s v="alma"/>
    <n v="10"/>
    <x v="2"/>
    <m/>
  </r>
  <r>
    <n v="455"/>
    <s v="alma"/>
    <n v="10"/>
    <x v="4"/>
    <m/>
  </r>
  <r>
    <n v="456"/>
    <s v="alma"/>
    <n v="10"/>
    <x v="2"/>
    <m/>
  </r>
  <r>
    <n v="457"/>
    <s v="körte"/>
    <n v="20"/>
    <x v="4"/>
    <m/>
  </r>
  <r>
    <n v="458"/>
    <s v="körte"/>
    <n v="20"/>
    <x v="0"/>
    <m/>
  </r>
  <r>
    <n v="459"/>
    <s v="kiwi"/>
    <n v="120"/>
    <x v="2"/>
    <m/>
  </r>
  <r>
    <n v="460"/>
    <s v="körte"/>
    <n v="20"/>
    <x v="0"/>
    <m/>
  </r>
  <r>
    <n v="461"/>
    <s v="barack"/>
    <n v="80"/>
    <x v="1"/>
    <m/>
  </r>
  <r>
    <n v="462"/>
    <s v="kiwi"/>
    <n v="120"/>
    <x v="0"/>
    <m/>
  </r>
  <r>
    <n v="463"/>
    <s v="banán"/>
    <n v="30"/>
    <x v="1"/>
    <m/>
  </r>
  <r>
    <n v="464"/>
    <s v="barack"/>
    <n v="80"/>
    <x v="4"/>
    <m/>
  </r>
  <r>
    <n v="465"/>
    <s v="kiwi"/>
    <n v="120"/>
    <x v="2"/>
    <m/>
  </r>
  <r>
    <n v="466"/>
    <s v="alma"/>
    <n v="10"/>
    <x v="0"/>
    <m/>
  </r>
  <r>
    <n v="467"/>
    <s v="körte"/>
    <n v="20"/>
    <x v="4"/>
    <m/>
  </r>
  <r>
    <n v="468"/>
    <s v="alma"/>
    <n v="10"/>
    <x v="0"/>
    <m/>
  </r>
  <r>
    <n v="469"/>
    <s v="banán"/>
    <n v="30"/>
    <x v="2"/>
    <m/>
  </r>
  <r>
    <n v="470"/>
    <s v="szőlő"/>
    <n v="50"/>
    <x v="0"/>
    <m/>
  </r>
  <r>
    <n v="471"/>
    <s v="szőlő"/>
    <n v="50"/>
    <x v="0"/>
    <m/>
  </r>
  <r>
    <n v="472"/>
    <s v="szőlő"/>
    <n v="50"/>
    <x v="0"/>
    <m/>
  </r>
  <r>
    <n v="473"/>
    <s v="alma"/>
    <n v="10"/>
    <x v="2"/>
    <m/>
  </r>
  <r>
    <n v="474"/>
    <s v="szilva"/>
    <n v="90"/>
    <x v="2"/>
    <m/>
  </r>
  <r>
    <n v="475"/>
    <s v="barack"/>
    <n v="80"/>
    <x v="2"/>
    <m/>
  </r>
  <r>
    <n v="476"/>
    <s v="kiwi"/>
    <n v="120"/>
    <x v="0"/>
    <m/>
  </r>
  <r>
    <n v="477"/>
    <s v="kiwi"/>
    <n v="120"/>
    <x v="0"/>
    <m/>
  </r>
  <r>
    <n v="478"/>
    <s v="alma"/>
    <n v="10"/>
    <x v="2"/>
    <m/>
  </r>
  <r>
    <n v="479"/>
    <s v="szilva"/>
    <n v="90"/>
    <x v="2"/>
    <m/>
  </r>
  <r>
    <n v="480"/>
    <s v="kiwi"/>
    <n v="120"/>
    <x v="0"/>
    <m/>
  </r>
  <r>
    <n v="481"/>
    <s v="banán"/>
    <n v="30"/>
    <x v="1"/>
    <m/>
  </r>
  <r>
    <n v="482"/>
    <s v="kiwi"/>
    <n v="120"/>
    <x v="0"/>
    <m/>
  </r>
  <r>
    <n v="483"/>
    <s v="körte"/>
    <n v="20"/>
    <x v="4"/>
    <m/>
  </r>
  <r>
    <n v="484"/>
    <s v="banán"/>
    <n v="30"/>
    <x v="0"/>
    <m/>
  </r>
  <r>
    <n v="485"/>
    <s v="barack"/>
    <n v="80"/>
    <x v="4"/>
    <m/>
  </r>
  <r>
    <n v="486"/>
    <s v="kiwi"/>
    <n v="120"/>
    <x v="1"/>
    <m/>
  </r>
  <r>
    <n v="487"/>
    <s v="szőlő"/>
    <n v="50"/>
    <x v="2"/>
    <m/>
  </r>
  <r>
    <n v="488"/>
    <s v="banán"/>
    <n v="30"/>
    <x v="0"/>
    <m/>
  </r>
  <r>
    <n v="489"/>
    <s v="szilva"/>
    <n v="90"/>
    <x v="0"/>
    <m/>
  </r>
  <r>
    <n v="490"/>
    <s v="kiwi"/>
    <n v="120"/>
    <x v="0"/>
    <m/>
  </r>
  <r>
    <n v="491"/>
    <s v="szőlő"/>
    <n v="50"/>
    <x v="4"/>
    <m/>
  </r>
  <r>
    <n v="492"/>
    <s v="szőlő"/>
    <n v="50"/>
    <x v="2"/>
    <m/>
  </r>
  <r>
    <n v="493"/>
    <s v="alma"/>
    <n v="10"/>
    <x v="4"/>
    <m/>
  </r>
  <r>
    <n v="494"/>
    <s v="alma"/>
    <n v="10"/>
    <x v="0"/>
    <m/>
  </r>
  <r>
    <n v="495"/>
    <s v="szilva"/>
    <n v="90"/>
    <x v="3"/>
    <m/>
  </r>
  <r>
    <n v="496"/>
    <s v="barack"/>
    <n v="80"/>
    <x v="2"/>
    <m/>
  </r>
  <r>
    <n v="497"/>
    <s v="barack"/>
    <n v="80"/>
    <x v="2"/>
    <m/>
  </r>
  <r>
    <n v="498"/>
    <s v="alma"/>
    <n v="10"/>
    <x v="1"/>
    <m/>
  </r>
  <r>
    <n v="499"/>
    <s v="kiwi"/>
    <n v="120"/>
    <x v="1"/>
    <m/>
  </r>
  <r>
    <n v="500"/>
    <s v="alma"/>
    <n v="10"/>
    <x v="2"/>
    <m/>
  </r>
  <r>
    <n v="501"/>
    <s v="barack"/>
    <n v="80"/>
    <x v="3"/>
    <m/>
  </r>
  <r>
    <n v="502"/>
    <s v="barack"/>
    <n v="80"/>
    <x v="2"/>
    <m/>
  </r>
  <r>
    <n v="503"/>
    <s v="szilva"/>
    <n v="90"/>
    <x v="1"/>
    <m/>
  </r>
  <r>
    <n v="504"/>
    <s v="kiwi"/>
    <n v="120"/>
    <x v="1"/>
    <m/>
  </r>
  <r>
    <n v="505"/>
    <s v="barack"/>
    <n v="80"/>
    <x v="3"/>
    <m/>
  </r>
  <r>
    <n v="506"/>
    <s v="körte"/>
    <n v="20"/>
    <x v="0"/>
    <m/>
  </r>
  <r>
    <n v="507"/>
    <s v="alma"/>
    <n v="10"/>
    <x v="3"/>
    <m/>
  </r>
  <r>
    <n v="508"/>
    <s v="barack"/>
    <n v="80"/>
    <x v="1"/>
    <m/>
  </r>
  <r>
    <n v="509"/>
    <s v="barack"/>
    <n v="80"/>
    <x v="2"/>
    <m/>
  </r>
  <r>
    <n v="510"/>
    <s v="szilva"/>
    <n v="90"/>
    <x v="2"/>
    <m/>
  </r>
  <r>
    <n v="511"/>
    <s v="alma"/>
    <n v="10"/>
    <x v="2"/>
    <m/>
  </r>
  <r>
    <n v="512"/>
    <s v="szőlő"/>
    <n v="50"/>
    <x v="4"/>
    <m/>
  </r>
  <r>
    <n v="513"/>
    <s v="szilva"/>
    <n v="90"/>
    <x v="2"/>
    <m/>
  </r>
  <r>
    <n v="514"/>
    <s v="szőlő"/>
    <n v="50"/>
    <x v="2"/>
    <m/>
  </r>
  <r>
    <n v="515"/>
    <s v="banán"/>
    <n v="30"/>
    <x v="0"/>
    <m/>
  </r>
  <r>
    <n v="516"/>
    <s v="körte"/>
    <n v="20"/>
    <x v="0"/>
    <m/>
  </r>
  <r>
    <n v="517"/>
    <s v="banán"/>
    <n v="30"/>
    <x v="1"/>
    <m/>
  </r>
  <r>
    <n v="518"/>
    <s v="szőlő"/>
    <n v="50"/>
    <x v="0"/>
    <m/>
  </r>
  <r>
    <n v="519"/>
    <s v="banán"/>
    <n v="30"/>
    <x v="0"/>
    <m/>
  </r>
  <r>
    <n v="520"/>
    <s v="barack"/>
    <n v="80"/>
    <x v="0"/>
    <m/>
  </r>
  <r>
    <n v="521"/>
    <s v="körte"/>
    <n v="20"/>
    <x v="3"/>
    <m/>
  </r>
  <r>
    <n v="522"/>
    <s v="szilva"/>
    <n v="90"/>
    <x v="0"/>
    <m/>
  </r>
  <r>
    <n v="523"/>
    <s v="banán"/>
    <n v="30"/>
    <x v="4"/>
    <m/>
  </r>
  <r>
    <n v="524"/>
    <s v="körte"/>
    <n v="20"/>
    <x v="4"/>
    <m/>
  </r>
  <r>
    <n v="525"/>
    <s v="kiwi"/>
    <n v="120"/>
    <x v="4"/>
    <m/>
  </r>
  <r>
    <n v="526"/>
    <s v="barack"/>
    <n v="80"/>
    <x v="2"/>
    <m/>
  </r>
  <r>
    <n v="527"/>
    <s v="barack"/>
    <n v="80"/>
    <x v="4"/>
    <m/>
  </r>
  <r>
    <n v="528"/>
    <s v="banán"/>
    <n v="30"/>
    <x v="3"/>
    <m/>
  </r>
  <r>
    <n v="529"/>
    <s v="banán"/>
    <n v="30"/>
    <x v="3"/>
    <m/>
  </r>
  <r>
    <n v="530"/>
    <s v="körte"/>
    <n v="20"/>
    <x v="2"/>
    <m/>
  </r>
  <r>
    <n v="531"/>
    <s v="banán"/>
    <n v="30"/>
    <x v="2"/>
    <m/>
  </r>
  <r>
    <n v="532"/>
    <s v="barack"/>
    <n v="80"/>
    <x v="0"/>
    <m/>
  </r>
  <r>
    <n v="533"/>
    <s v="kiwi"/>
    <n v="120"/>
    <x v="2"/>
    <m/>
  </r>
  <r>
    <n v="534"/>
    <s v="barack"/>
    <n v="80"/>
    <x v="4"/>
    <m/>
  </r>
  <r>
    <n v="535"/>
    <s v="kiwi"/>
    <n v="120"/>
    <x v="0"/>
    <m/>
  </r>
  <r>
    <n v="536"/>
    <s v="banán"/>
    <n v="30"/>
    <x v="0"/>
    <m/>
  </r>
  <r>
    <n v="537"/>
    <s v="körte"/>
    <n v="20"/>
    <x v="4"/>
    <m/>
  </r>
  <r>
    <n v="538"/>
    <s v="szilva"/>
    <n v="90"/>
    <x v="2"/>
    <m/>
  </r>
  <r>
    <n v="539"/>
    <s v="körte"/>
    <n v="20"/>
    <x v="1"/>
    <m/>
  </r>
  <r>
    <n v="540"/>
    <s v="körte"/>
    <n v="20"/>
    <x v="0"/>
    <m/>
  </r>
  <r>
    <n v="541"/>
    <s v="banán"/>
    <n v="30"/>
    <x v="2"/>
    <m/>
  </r>
  <r>
    <n v="542"/>
    <s v="barack"/>
    <n v="80"/>
    <x v="0"/>
    <m/>
  </r>
  <r>
    <n v="543"/>
    <s v="barack"/>
    <n v="80"/>
    <x v="0"/>
    <m/>
  </r>
  <r>
    <n v="544"/>
    <s v="banán"/>
    <n v="30"/>
    <x v="0"/>
    <m/>
  </r>
  <r>
    <n v="545"/>
    <s v="szőlő"/>
    <n v="50"/>
    <x v="1"/>
    <m/>
  </r>
  <r>
    <n v="546"/>
    <s v="banán"/>
    <n v="30"/>
    <x v="2"/>
    <m/>
  </r>
  <r>
    <n v="547"/>
    <s v="körte"/>
    <n v="20"/>
    <x v="0"/>
    <m/>
  </r>
  <r>
    <n v="548"/>
    <s v="barack"/>
    <n v="80"/>
    <x v="3"/>
    <m/>
  </r>
  <r>
    <n v="549"/>
    <s v="szőlő"/>
    <n v="50"/>
    <x v="2"/>
    <m/>
  </r>
  <r>
    <n v="550"/>
    <s v="körte"/>
    <n v="20"/>
    <x v="4"/>
    <m/>
  </r>
  <r>
    <n v="551"/>
    <s v="szőlő"/>
    <n v="50"/>
    <x v="4"/>
    <m/>
  </r>
  <r>
    <n v="552"/>
    <s v="szőlő"/>
    <n v="50"/>
    <x v="4"/>
    <m/>
  </r>
  <r>
    <n v="553"/>
    <s v="kiwi"/>
    <n v="120"/>
    <x v="2"/>
    <m/>
  </r>
  <r>
    <n v="554"/>
    <s v="alma"/>
    <n v="10"/>
    <x v="4"/>
    <m/>
  </r>
  <r>
    <n v="555"/>
    <s v="alma"/>
    <n v="10"/>
    <x v="0"/>
    <m/>
  </r>
  <r>
    <n v="556"/>
    <s v="szőlő"/>
    <n v="50"/>
    <x v="3"/>
    <m/>
  </r>
  <r>
    <n v="557"/>
    <s v="alma"/>
    <n v="10"/>
    <x v="4"/>
    <m/>
  </r>
  <r>
    <n v="558"/>
    <s v="kiwi"/>
    <n v="120"/>
    <x v="1"/>
    <m/>
  </r>
  <r>
    <n v="559"/>
    <s v="barack"/>
    <n v="80"/>
    <x v="0"/>
    <m/>
  </r>
  <r>
    <n v="560"/>
    <s v="barack"/>
    <n v="80"/>
    <x v="3"/>
    <m/>
  </r>
  <r>
    <n v="561"/>
    <s v="banán"/>
    <n v="30"/>
    <x v="1"/>
    <m/>
  </r>
  <r>
    <n v="562"/>
    <s v="körte"/>
    <n v="20"/>
    <x v="0"/>
    <m/>
  </r>
  <r>
    <n v="563"/>
    <s v="alma"/>
    <n v="10"/>
    <x v="2"/>
    <m/>
  </r>
  <r>
    <n v="564"/>
    <s v="kiwi"/>
    <n v="120"/>
    <x v="1"/>
    <m/>
  </r>
  <r>
    <n v="565"/>
    <s v="banán"/>
    <n v="30"/>
    <x v="0"/>
    <m/>
  </r>
  <r>
    <n v="566"/>
    <s v="szilva"/>
    <n v="90"/>
    <x v="0"/>
    <m/>
  </r>
  <r>
    <n v="567"/>
    <s v="barack"/>
    <n v="80"/>
    <x v="0"/>
    <m/>
  </r>
  <r>
    <n v="568"/>
    <s v="banán"/>
    <n v="30"/>
    <x v="2"/>
    <m/>
  </r>
  <r>
    <n v="569"/>
    <s v="alma"/>
    <n v="10"/>
    <x v="1"/>
    <m/>
  </r>
  <r>
    <n v="570"/>
    <s v="szilva"/>
    <n v="90"/>
    <x v="3"/>
    <m/>
  </r>
  <r>
    <n v="571"/>
    <s v="alma"/>
    <n v="10"/>
    <x v="1"/>
    <m/>
  </r>
  <r>
    <n v="572"/>
    <s v="körte"/>
    <n v="20"/>
    <x v="0"/>
    <m/>
  </r>
  <r>
    <n v="573"/>
    <s v="körte"/>
    <n v="20"/>
    <x v="0"/>
    <m/>
  </r>
  <r>
    <n v="574"/>
    <s v="banán"/>
    <n v="30"/>
    <x v="3"/>
    <m/>
  </r>
  <r>
    <n v="575"/>
    <s v="körte"/>
    <n v="20"/>
    <x v="0"/>
    <m/>
  </r>
  <r>
    <n v="576"/>
    <s v="körte"/>
    <n v="20"/>
    <x v="1"/>
    <m/>
  </r>
  <r>
    <n v="577"/>
    <s v="körte"/>
    <n v="20"/>
    <x v="2"/>
    <m/>
  </r>
  <r>
    <n v="578"/>
    <s v="banán"/>
    <n v="30"/>
    <x v="2"/>
    <m/>
  </r>
  <r>
    <n v="579"/>
    <s v="körte"/>
    <n v="20"/>
    <x v="2"/>
    <m/>
  </r>
  <r>
    <n v="580"/>
    <s v="körte"/>
    <n v="20"/>
    <x v="0"/>
    <m/>
  </r>
  <r>
    <n v="581"/>
    <s v="kiwi"/>
    <n v="120"/>
    <x v="0"/>
    <m/>
  </r>
  <r>
    <n v="582"/>
    <s v="szőlő"/>
    <n v="50"/>
    <x v="0"/>
    <m/>
  </r>
  <r>
    <n v="583"/>
    <s v="körte"/>
    <n v="20"/>
    <x v="0"/>
    <m/>
  </r>
  <r>
    <n v="584"/>
    <s v="körte"/>
    <n v="20"/>
    <x v="4"/>
    <m/>
  </r>
  <r>
    <n v="585"/>
    <s v="szilva"/>
    <n v="90"/>
    <x v="1"/>
    <m/>
  </r>
  <r>
    <n v="586"/>
    <s v="barack"/>
    <n v="80"/>
    <x v="0"/>
    <m/>
  </r>
  <r>
    <n v="587"/>
    <s v="szilva"/>
    <n v="90"/>
    <x v="0"/>
    <m/>
  </r>
  <r>
    <n v="588"/>
    <s v="banán"/>
    <n v="30"/>
    <x v="0"/>
    <m/>
  </r>
  <r>
    <n v="589"/>
    <s v="alma"/>
    <n v="10"/>
    <x v="0"/>
    <m/>
  </r>
  <r>
    <n v="590"/>
    <s v="alma"/>
    <n v="10"/>
    <x v="1"/>
    <m/>
  </r>
  <r>
    <n v="591"/>
    <s v="banán"/>
    <n v="30"/>
    <x v="3"/>
    <m/>
  </r>
  <r>
    <n v="592"/>
    <s v="szőlő"/>
    <n v="50"/>
    <x v="4"/>
    <m/>
  </r>
  <r>
    <n v="593"/>
    <s v="banán"/>
    <n v="30"/>
    <x v="2"/>
    <m/>
  </r>
  <r>
    <n v="594"/>
    <s v="kiwi"/>
    <n v="120"/>
    <x v="0"/>
    <m/>
  </r>
  <r>
    <n v="595"/>
    <s v="banán"/>
    <n v="30"/>
    <x v="2"/>
    <m/>
  </r>
  <r>
    <n v="596"/>
    <s v="barack"/>
    <n v="80"/>
    <x v="4"/>
    <m/>
  </r>
  <r>
    <n v="597"/>
    <s v="körte"/>
    <n v="20"/>
    <x v="0"/>
    <m/>
  </r>
  <r>
    <n v="598"/>
    <s v="alma"/>
    <n v="10"/>
    <x v="0"/>
    <m/>
  </r>
  <r>
    <n v="599"/>
    <s v="banán"/>
    <n v="30"/>
    <x v="3"/>
    <m/>
  </r>
  <r>
    <n v="600"/>
    <s v="szilva"/>
    <n v="90"/>
    <x v="2"/>
    <m/>
  </r>
  <r>
    <n v="601"/>
    <s v="banán"/>
    <n v="30"/>
    <x v="3"/>
    <m/>
  </r>
  <r>
    <n v="602"/>
    <s v="szilva"/>
    <n v="90"/>
    <x v="2"/>
    <m/>
  </r>
  <r>
    <n v="603"/>
    <s v="körte"/>
    <n v="20"/>
    <x v="0"/>
    <m/>
  </r>
  <r>
    <n v="604"/>
    <s v="barack"/>
    <n v="80"/>
    <x v="0"/>
    <m/>
  </r>
  <r>
    <n v="605"/>
    <s v="körte"/>
    <n v="20"/>
    <x v="1"/>
    <m/>
  </r>
  <r>
    <n v="606"/>
    <s v="szőlő"/>
    <n v="50"/>
    <x v="0"/>
    <m/>
  </r>
  <r>
    <n v="607"/>
    <s v="kiwi"/>
    <n v="120"/>
    <x v="0"/>
    <m/>
  </r>
  <r>
    <n v="608"/>
    <s v="szőlő"/>
    <n v="50"/>
    <x v="4"/>
    <m/>
  </r>
  <r>
    <n v="609"/>
    <s v="barack"/>
    <n v="80"/>
    <x v="0"/>
    <m/>
  </r>
  <r>
    <n v="610"/>
    <s v="kiwi"/>
    <n v="120"/>
    <x v="1"/>
    <m/>
  </r>
  <r>
    <n v="611"/>
    <s v="szilva"/>
    <n v="90"/>
    <x v="0"/>
    <m/>
  </r>
  <r>
    <n v="612"/>
    <s v="körte"/>
    <n v="20"/>
    <x v="1"/>
    <m/>
  </r>
  <r>
    <n v="613"/>
    <s v="körte"/>
    <n v="20"/>
    <x v="0"/>
    <m/>
  </r>
  <r>
    <n v="614"/>
    <s v="barack"/>
    <n v="80"/>
    <x v="1"/>
    <m/>
  </r>
  <r>
    <n v="615"/>
    <s v="alma"/>
    <n v="10"/>
    <x v="4"/>
    <m/>
  </r>
  <r>
    <n v="616"/>
    <s v="banán"/>
    <n v="30"/>
    <x v="0"/>
    <m/>
  </r>
  <r>
    <n v="617"/>
    <s v="banán"/>
    <n v="30"/>
    <x v="2"/>
    <m/>
  </r>
  <r>
    <n v="618"/>
    <s v="alma"/>
    <n v="10"/>
    <x v="2"/>
    <m/>
  </r>
  <r>
    <n v="619"/>
    <s v="barack"/>
    <n v="80"/>
    <x v="4"/>
    <m/>
  </r>
  <r>
    <n v="620"/>
    <s v="kiwi"/>
    <n v="120"/>
    <x v="0"/>
    <m/>
  </r>
  <r>
    <n v="621"/>
    <s v="szilva"/>
    <n v="90"/>
    <x v="0"/>
    <m/>
  </r>
  <r>
    <n v="622"/>
    <s v="barack"/>
    <n v="80"/>
    <x v="0"/>
    <m/>
  </r>
  <r>
    <n v="623"/>
    <s v="banán"/>
    <n v="30"/>
    <x v="3"/>
    <m/>
  </r>
  <r>
    <n v="624"/>
    <s v="körte"/>
    <n v="20"/>
    <x v="2"/>
    <m/>
  </r>
  <r>
    <n v="625"/>
    <s v="banán"/>
    <n v="30"/>
    <x v="2"/>
    <m/>
  </r>
  <r>
    <n v="626"/>
    <s v="szőlő"/>
    <n v="50"/>
    <x v="1"/>
    <m/>
  </r>
  <r>
    <n v="627"/>
    <s v="szőlő"/>
    <n v="50"/>
    <x v="0"/>
    <m/>
  </r>
  <r>
    <n v="628"/>
    <s v="szőlő"/>
    <n v="50"/>
    <x v="1"/>
    <m/>
  </r>
  <r>
    <n v="629"/>
    <s v="körte"/>
    <n v="20"/>
    <x v="0"/>
    <m/>
  </r>
  <r>
    <n v="630"/>
    <s v="körte"/>
    <n v="20"/>
    <x v="1"/>
    <m/>
  </r>
  <r>
    <n v="631"/>
    <s v="banán"/>
    <n v="30"/>
    <x v="1"/>
    <m/>
  </r>
  <r>
    <n v="632"/>
    <s v="banán"/>
    <n v="30"/>
    <x v="0"/>
    <m/>
  </r>
  <r>
    <n v="633"/>
    <s v="banán"/>
    <n v="30"/>
    <x v="0"/>
    <m/>
  </r>
  <r>
    <n v="634"/>
    <s v="szőlő"/>
    <n v="50"/>
    <x v="2"/>
    <m/>
  </r>
  <r>
    <n v="635"/>
    <s v="szilva"/>
    <n v="90"/>
    <x v="2"/>
    <m/>
  </r>
  <r>
    <n v="636"/>
    <s v="szilva"/>
    <n v="90"/>
    <x v="1"/>
    <m/>
  </r>
  <r>
    <n v="637"/>
    <s v="körte"/>
    <n v="20"/>
    <x v="3"/>
    <m/>
  </r>
  <r>
    <n v="638"/>
    <s v="barack"/>
    <n v="80"/>
    <x v="0"/>
    <m/>
  </r>
  <r>
    <n v="639"/>
    <s v="szőlő"/>
    <n v="50"/>
    <x v="2"/>
    <m/>
  </r>
  <r>
    <n v="640"/>
    <s v="banán"/>
    <n v="30"/>
    <x v="4"/>
    <m/>
  </r>
  <r>
    <n v="641"/>
    <s v="szőlő"/>
    <n v="50"/>
    <x v="0"/>
    <m/>
  </r>
  <r>
    <n v="642"/>
    <s v="alma"/>
    <n v="10"/>
    <x v="0"/>
    <m/>
  </r>
  <r>
    <n v="643"/>
    <s v="banán"/>
    <n v="30"/>
    <x v="0"/>
    <m/>
  </r>
  <r>
    <n v="644"/>
    <s v="szőlő"/>
    <n v="50"/>
    <x v="0"/>
    <m/>
  </r>
  <r>
    <n v="645"/>
    <s v="szőlő"/>
    <n v="50"/>
    <x v="4"/>
    <m/>
  </r>
  <r>
    <n v="646"/>
    <s v="kiwi"/>
    <n v="120"/>
    <x v="0"/>
    <m/>
  </r>
  <r>
    <n v="647"/>
    <s v="szőlő"/>
    <n v="50"/>
    <x v="0"/>
    <m/>
  </r>
  <r>
    <n v="648"/>
    <s v="alma"/>
    <n v="10"/>
    <x v="1"/>
    <m/>
  </r>
  <r>
    <n v="649"/>
    <s v="szilva"/>
    <n v="90"/>
    <x v="0"/>
    <m/>
  </r>
  <r>
    <n v="650"/>
    <s v="szilva"/>
    <n v="90"/>
    <x v="2"/>
    <m/>
  </r>
  <r>
    <n v="651"/>
    <s v="kiwi"/>
    <n v="120"/>
    <x v="0"/>
    <m/>
  </r>
  <r>
    <n v="652"/>
    <s v="szilva"/>
    <n v="90"/>
    <x v="0"/>
    <m/>
  </r>
  <r>
    <n v="653"/>
    <s v="banán"/>
    <n v="30"/>
    <x v="0"/>
    <m/>
  </r>
  <r>
    <n v="654"/>
    <s v="szőlő"/>
    <n v="50"/>
    <x v="1"/>
    <m/>
  </r>
  <r>
    <n v="655"/>
    <s v="szőlő"/>
    <n v="50"/>
    <x v="0"/>
    <m/>
  </r>
  <r>
    <n v="656"/>
    <s v="banán"/>
    <n v="30"/>
    <x v="0"/>
    <m/>
  </r>
  <r>
    <n v="657"/>
    <s v="körte"/>
    <n v="20"/>
    <x v="1"/>
    <m/>
  </r>
  <r>
    <n v="658"/>
    <s v="szőlő"/>
    <n v="50"/>
    <x v="4"/>
    <m/>
  </r>
  <r>
    <n v="659"/>
    <s v="banán"/>
    <n v="30"/>
    <x v="2"/>
    <m/>
  </r>
  <r>
    <n v="660"/>
    <s v="szőlő"/>
    <n v="50"/>
    <x v="2"/>
    <m/>
  </r>
  <r>
    <n v="661"/>
    <s v="szőlő"/>
    <n v="50"/>
    <x v="4"/>
    <m/>
  </r>
  <r>
    <n v="662"/>
    <s v="körte"/>
    <n v="20"/>
    <x v="0"/>
    <m/>
  </r>
  <r>
    <n v="663"/>
    <s v="körte"/>
    <n v="20"/>
    <x v="0"/>
    <m/>
  </r>
  <r>
    <n v="664"/>
    <s v="banán"/>
    <n v="30"/>
    <x v="4"/>
    <m/>
  </r>
  <r>
    <n v="665"/>
    <s v="banán"/>
    <n v="30"/>
    <x v="0"/>
    <m/>
  </r>
  <r>
    <n v="666"/>
    <s v="banán"/>
    <n v="30"/>
    <x v="1"/>
    <m/>
  </r>
  <r>
    <n v="667"/>
    <s v="barack"/>
    <n v="80"/>
    <x v="0"/>
    <m/>
  </r>
  <r>
    <n v="668"/>
    <s v="szőlő"/>
    <n v="50"/>
    <x v="2"/>
    <m/>
  </r>
  <r>
    <n v="669"/>
    <s v="alma"/>
    <n v="10"/>
    <x v="1"/>
    <m/>
  </r>
  <r>
    <n v="670"/>
    <s v="banán"/>
    <n v="30"/>
    <x v="0"/>
    <m/>
  </r>
  <r>
    <n v="671"/>
    <s v="banán"/>
    <n v="30"/>
    <x v="2"/>
    <m/>
  </r>
  <r>
    <n v="672"/>
    <s v="körte"/>
    <n v="20"/>
    <x v="2"/>
    <m/>
  </r>
  <r>
    <n v="673"/>
    <s v="kiwi"/>
    <n v="120"/>
    <x v="4"/>
    <m/>
  </r>
  <r>
    <n v="674"/>
    <s v="banán"/>
    <n v="30"/>
    <x v="2"/>
    <m/>
  </r>
  <r>
    <n v="675"/>
    <s v="kiwi"/>
    <n v="120"/>
    <x v="1"/>
    <m/>
  </r>
  <r>
    <n v="676"/>
    <s v="kiwi"/>
    <n v="120"/>
    <x v="3"/>
    <m/>
  </r>
  <r>
    <n v="677"/>
    <s v="körte"/>
    <n v="20"/>
    <x v="2"/>
    <m/>
  </r>
  <r>
    <n v="678"/>
    <s v="alma"/>
    <n v="10"/>
    <x v="2"/>
    <m/>
  </r>
  <r>
    <n v="679"/>
    <s v="banán"/>
    <n v="30"/>
    <x v="0"/>
    <m/>
  </r>
  <r>
    <n v="680"/>
    <s v="banán"/>
    <n v="30"/>
    <x v="0"/>
    <m/>
  </r>
  <r>
    <n v="681"/>
    <s v="szőlő"/>
    <n v="50"/>
    <x v="2"/>
    <m/>
  </r>
  <r>
    <n v="682"/>
    <s v="alma"/>
    <n v="10"/>
    <x v="0"/>
    <m/>
  </r>
  <r>
    <n v="683"/>
    <s v="banán"/>
    <n v="30"/>
    <x v="0"/>
    <m/>
  </r>
  <r>
    <n v="684"/>
    <s v="alma"/>
    <n v="10"/>
    <x v="0"/>
    <m/>
  </r>
  <r>
    <n v="685"/>
    <s v="kiwi"/>
    <n v="120"/>
    <x v="2"/>
    <m/>
  </r>
  <r>
    <n v="686"/>
    <s v="kiwi"/>
    <n v="120"/>
    <x v="3"/>
    <m/>
  </r>
  <r>
    <n v="687"/>
    <s v="szilva"/>
    <n v="90"/>
    <x v="0"/>
    <m/>
  </r>
  <r>
    <n v="688"/>
    <s v="körte"/>
    <n v="20"/>
    <x v="1"/>
    <m/>
  </r>
  <r>
    <n v="689"/>
    <s v="alma"/>
    <n v="10"/>
    <x v="1"/>
    <m/>
  </r>
  <r>
    <n v="690"/>
    <s v="körte"/>
    <n v="20"/>
    <x v="2"/>
    <m/>
  </r>
  <r>
    <n v="691"/>
    <s v="alma"/>
    <n v="10"/>
    <x v="0"/>
    <m/>
  </r>
  <r>
    <n v="692"/>
    <s v="kiwi"/>
    <n v="120"/>
    <x v="1"/>
    <m/>
  </r>
  <r>
    <n v="693"/>
    <s v="barack"/>
    <n v="80"/>
    <x v="2"/>
    <m/>
  </r>
  <r>
    <n v="694"/>
    <s v="körte"/>
    <n v="20"/>
    <x v="0"/>
    <m/>
  </r>
  <r>
    <n v="695"/>
    <s v="alma"/>
    <n v="10"/>
    <x v="3"/>
    <m/>
  </r>
  <r>
    <n v="696"/>
    <s v="alma"/>
    <n v="10"/>
    <x v="0"/>
    <m/>
  </r>
  <r>
    <n v="697"/>
    <s v="banán"/>
    <n v="30"/>
    <x v="0"/>
    <m/>
  </r>
  <r>
    <n v="698"/>
    <s v="szőlő"/>
    <n v="50"/>
    <x v="4"/>
    <m/>
  </r>
  <r>
    <n v="699"/>
    <s v="banán"/>
    <n v="30"/>
    <x v="0"/>
    <m/>
  </r>
  <r>
    <n v="700"/>
    <s v="banán"/>
    <n v="30"/>
    <x v="0"/>
    <m/>
  </r>
  <r>
    <n v="701"/>
    <s v="körte"/>
    <n v="20"/>
    <x v="4"/>
    <m/>
  </r>
  <r>
    <n v="702"/>
    <s v="szőlő"/>
    <n v="50"/>
    <x v="1"/>
    <m/>
  </r>
  <r>
    <n v="703"/>
    <s v="barack"/>
    <n v="80"/>
    <x v="2"/>
    <m/>
  </r>
  <r>
    <n v="704"/>
    <s v="körte"/>
    <n v="20"/>
    <x v="4"/>
    <m/>
  </r>
  <r>
    <n v="705"/>
    <s v="körte"/>
    <n v="20"/>
    <x v="2"/>
    <m/>
  </r>
  <r>
    <n v="706"/>
    <s v="körte"/>
    <n v="20"/>
    <x v="3"/>
    <m/>
  </r>
  <r>
    <n v="707"/>
    <s v="alma"/>
    <n v="10"/>
    <x v="0"/>
    <m/>
  </r>
  <r>
    <n v="708"/>
    <s v="szőlő"/>
    <n v="50"/>
    <x v="0"/>
    <m/>
  </r>
  <r>
    <n v="709"/>
    <s v="körte"/>
    <n v="20"/>
    <x v="4"/>
    <m/>
  </r>
  <r>
    <n v="710"/>
    <s v="alma"/>
    <n v="10"/>
    <x v="0"/>
    <m/>
  </r>
  <r>
    <n v="711"/>
    <s v="banán"/>
    <n v="30"/>
    <x v="4"/>
    <m/>
  </r>
  <r>
    <n v="712"/>
    <s v="banán"/>
    <n v="30"/>
    <x v="1"/>
    <m/>
  </r>
  <r>
    <n v="713"/>
    <s v="szőlő"/>
    <n v="50"/>
    <x v="0"/>
    <m/>
  </r>
  <r>
    <n v="714"/>
    <s v="szilva"/>
    <n v="90"/>
    <x v="3"/>
    <m/>
  </r>
  <r>
    <n v="715"/>
    <s v="szilva"/>
    <n v="90"/>
    <x v="0"/>
    <m/>
  </r>
  <r>
    <n v="716"/>
    <s v="barack"/>
    <n v="80"/>
    <x v="4"/>
    <m/>
  </r>
  <r>
    <n v="717"/>
    <s v="szilva"/>
    <n v="90"/>
    <x v="2"/>
    <m/>
  </r>
  <r>
    <n v="718"/>
    <s v="szőlő"/>
    <n v="50"/>
    <x v="0"/>
    <m/>
  </r>
  <r>
    <n v="719"/>
    <s v="körte"/>
    <n v="20"/>
    <x v="4"/>
    <m/>
  </r>
  <r>
    <n v="720"/>
    <s v="kiwi"/>
    <n v="120"/>
    <x v="4"/>
    <m/>
  </r>
  <r>
    <n v="721"/>
    <s v="banán"/>
    <n v="30"/>
    <x v="0"/>
    <m/>
  </r>
  <r>
    <n v="722"/>
    <s v="körte"/>
    <n v="20"/>
    <x v="2"/>
    <m/>
  </r>
  <r>
    <n v="723"/>
    <s v="banán"/>
    <n v="30"/>
    <x v="2"/>
    <m/>
  </r>
  <r>
    <n v="724"/>
    <s v="alma"/>
    <n v="10"/>
    <x v="0"/>
    <m/>
  </r>
  <r>
    <n v="725"/>
    <s v="körte"/>
    <n v="20"/>
    <x v="2"/>
    <m/>
  </r>
  <r>
    <n v="726"/>
    <s v="szilva"/>
    <n v="90"/>
    <x v="1"/>
    <m/>
  </r>
  <r>
    <n v="727"/>
    <s v="szőlő"/>
    <n v="50"/>
    <x v="2"/>
    <m/>
  </r>
  <r>
    <n v="728"/>
    <s v="kiwi"/>
    <n v="120"/>
    <x v="4"/>
    <m/>
  </r>
  <r>
    <n v="729"/>
    <s v="kiwi"/>
    <n v="120"/>
    <x v="0"/>
    <m/>
  </r>
  <r>
    <n v="730"/>
    <s v="szőlő"/>
    <n v="50"/>
    <x v="2"/>
    <m/>
  </r>
  <r>
    <n v="731"/>
    <s v="alma"/>
    <n v="10"/>
    <x v="0"/>
    <m/>
  </r>
  <r>
    <n v="732"/>
    <s v="szilva"/>
    <n v="90"/>
    <x v="2"/>
    <m/>
  </r>
  <r>
    <n v="733"/>
    <s v="barack"/>
    <n v="80"/>
    <x v="0"/>
    <m/>
  </r>
  <r>
    <n v="734"/>
    <s v="banán"/>
    <n v="30"/>
    <x v="0"/>
    <m/>
  </r>
  <r>
    <n v="735"/>
    <s v="szőlő"/>
    <n v="50"/>
    <x v="0"/>
    <m/>
  </r>
  <r>
    <n v="736"/>
    <s v="kiwi"/>
    <n v="120"/>
    <x v="0"/>
    <m/>
  </r>
  <r>
    <n v="737"/>
    <s v="kiwi"/>
    <n v="120"/>
    <x v="0"/>
    <m/>
  </r>
  <r>
    <n v="738"/>
    <s v="szilva"/>
    <n v="90"/>
    <x v="0"/>
    <m/>
  </r>
  <r>
    <n v="739"/>
    <s v="kiwi"/>
    <n v="120"/>
    <x v="2"/>
    <m/>
  </r>
  <r>
    <n v="740"/>
    <s v="barack"/>
    <n v="80"/>
    <x v="0"/>
    <m/>
  </r>
  <r>
    <n v="741"/>
    <s v="szőlő"/>
    <n v="50"/>
    <x v="0"/>
    <m/>
  </r>
  <r>
    <n v="742"/>
    <s v="szilva"/>
    <n v="90"/>
    <x v="2"/>
    <m/>
  </r>
  <r>
    <n v="743"/>
    <s v="szőlő"/>
    <n v="50"/>
    <x v="2"/>
    <m/>
  </r>
  <r>
    <n v="744"/>
    <s v="alma"/>
    <n v="10"/>
    <x v="1"/>
    <m/>
  </r>
  <r>
    <n v="745"/>
    <s v="körte"/>
    <n v="20"/>
    <x v="1"/>
    <m/>
  </r>
  <r>
    <n v="746"/>
    <s v="kiwi"/>
    <n v="120"/>
    <x v="0"/>
    <m/>
  </r>
  <r>
    <n v="747"/>
    <s v="banán"/>
    <n v="30"/>
    <x v="1"/>
    <m/>
  </r>
  <r>
    <n v="748"/>
    <s v="szilva"/>
    <n v="90"/>
    <x v="3"/>
    <m/>
  </r>
  <r>
    <n v="749"/>
    <s v="barack"/>
    <n v="80"/>
    <x v="2"/>
    <m/>
  </r>
  <r>
    <n v="750"/>
    <s v="alma"/>
    <n v="10"/>
    <x v="2"/>
    <m/>
  </r>
  <r>
    <n v="751"/>
    <s v="banán"/>
    <n v="30"/>
    <x v="4"/>
    <m/>
  </r>
  <r>
    <n v="752"/>
    <s v="szilva"/>
    <n v="90"/>
    <x v="4"/>
    <m/>
  </r>
  <r>
    <n v="753"/>
    <s v="alma"/>
    <n v="10"/>
    <x v="0"/>
    <m/>
  </r>
  <r>
    <n v="754"/>
    <s v="alma"/>
    <n v="10"/>
    <x v="3"/>
    <m/>
  </r>
  <r>
    <n v="755"/>
    <s v="alma"/>
    <n v="10"/>
    <x v="4"/>
    <m/>
  </r>
  <r>
    <n v="756"/>
    <s v="szilva"/>
    <n v="90"/>
    <x v="0"/>
    <m/>
  </r>
  <r>
    <n v="757"/>
    <s v="barack"/>
    <n v="80"/>
    <x v="1"/>
    <m/>
  </r>
  <r>
    <n v="758"/>
    <s v="szilva"/>
    <n v="90"/>
    <x v="0"/>
    <m/>
  </r>
  <r>
    <n v="759"/>
    <s v="kiwi"/>
    <n v="120"/>
    <x v="0"/>
    <m/>
  </r>
  <r>
    <n v="760"/>
    <s v="alma"/>
    <n v="10"/>
    <x v="4"/>
    <m/>
  </r>
  <r>
    <n v="761"/>
    <s v="alma"/>
    <n v="10"/>
    <x v="1"/>
    <m/>
  </r>
  <r>
    <n v="762"/>
    <s v="szőlő"/>
    <n v="50"/>
    <x v="0"/>
    <m/>
  </r>
  <r>
    <n v="763"/>
    <s v="körte"/>
    <n v="20"/>
    <x v="2"/>
    <m/>
  </r>
  <r>
    <n v="764"/>
    <s v="banán"/>
    <n v="30"/>
    <x v="2"/>
    <m/>
  </r>
  <r>
    <n v="765"/>
    <s v="szilva"/>
    <n v="90"/>
    <x v="0"/>
    <m/>
  </r>
  <r>
    <n v="766"/>
    <s v="alma"/>
    <n v="10"/>
    <x v="2"/>
    <m/>
  </r>
  <r>
    <n v="767"/>
    <s v="körte"/>
    <n v="20"/>
    <x v="1"/>
    <m/>
  </r>
  <r>
    <n v="768"/>
    <s v="körte"/>
    <n v="20"/>
    <x v="0"/>
    <m/>
  </r>
  <r>
    <n v="769"/>
    <s v="szilva"/>
    <n v="90"/>
    <x v="0"/>
    <m/>
  </r>
  <r>
    <n v="770"/>
    <s v="banán"/>
    <n v="30"/>
    <x v="0"/>
    <m/>
  </r>
  <r>
    <n v="771"/>
    <s v="szilva"/>
    <n v="90"/>
    <x v="1"/>
    <m/>
  </r>
  <r>
    <n v="772"/>
    <s v="barack"/>
    <n v="80"/>
    <x v="4"/>
    <m/>
  </r>
  <r>
    <n v="773"/>
    <s v="szőlő"/>
    <n v="50"/>
    <x v="2"/>
    <m/>
  </r>
  <r>
    <n v="774"/>
    <s v="körte"/>
    <n v="20"/>
    <x v="0"/>
    <m/>
  </r>
  <r>
    <n v="775"/>
    <s v="alma"/>
    <n v="10"/>
    <x v="2"/>
    <m/>
  </r>
  <r>
    <n v="776"/>
    <s v="barack"/>
    <n v="80"/>
    <x v="0"/>
    <m/>
  </r>
  <r>
    <n v="777"/>
    <s v="alma"/>
    <n v="10"/>
    <x v="0"/>
    <m/>
  </r>
  <r>
    <n v="778"/>
    <s v="banán"/>
    <n v="30"/>
    <x v="1"/>
    <m/>
  </r>
  <r>
    <n v="779"/>
    <s v="banán"/>
    <n v="30"/>
    <x v="0"/>
    <m/>
  </r>
  <r>
    <n v="780"/>
    <s v="kiwi"/>
    <n v="120"/>
    <x v="2"/>
    <m/>
  </r>
  <r>
    <n v="781"/>
    <s v="banán"/>
    <n v="30"/>
    <x v="0"/>
    <m/>
  </r>
  <r>
    <n v="782"/>
    <s v="barack"/>
    <n v="80"/>
    <x v="0"/>
    <m/>
  </r>
  <r>
    <n v="783"/>
    <s v="körte"/>
    <n v="20"/>
    <x v="2"/>
    <m/>
  </r>
  <r>
    <n v="784"/>
    <s v="kiwi"/>
    <n v="120"/>
    <x v="1"/>
    <m/>
  </r>
  <r>
    <n v="785"/>
    <s v="szőlő"/>
    <n v="50"/>
    <x v="2"/>
    <m/>
  </r>
  <r>
    <n v="786"/>
    <s v="kiwi"/>
    <n v="120"/>
    <x v="1"/>
    <m/>
  </r>
  <r>
    <n v="787"/>
    <s v="alma"/>
    <n v="10"/>
    <x v="0"/>
    <m/>
  </r>
  <r>
    <n v="788"/>
    <s v="alma"/>
    <n v="10"/>
    <x v="0"/>
    <m/>
  </r>
  <r>
    <n v="789"/>
    <s v="kiwi"/>
    <n v="120"/>
    <x v="0"/>
    <m/>
  </r>
  <r>
    <n v="790"/>
    <s v="alma"/>
    <n v="10"/>
    <x v="0"/>
    <m/>
  </r>
  <r>
    <n v="791"/>
    <s v="körte"/>
    <n v="20"/>
    <x v="0"/>
    <m/>
  </r>
  <r>
    <n v="792"/>
    <s v="barack"/>
    <n v="80"/>
    <x v="4"/>
    <m/>
  </r>
  <r>
    <n v="793"/>
    <s v="banán"/>
    <n v="30"/>
    <x v="1"/>
    <m/>
  </r>
  <r>
    <n v="794"/>
    <s v="körte"/>
    <n v="20"/>
    <x v="2"/>
    <m/>
  </r>
  <r>
    <n v="795"/>
    <s v="kiwi"/>
    <n v="120"/>
    <x v="0"/>
    <m/>
  </r>
  <r>
    <n v="796"/>
    <s v="barack"/>
    <n v="80"/>
    <x v="0"/>
    <m/>
  </r>
  <r>
    <n v="797"/>
    <s v="körte"/>
    <n v="20"/>
    <x v="2"/>
    <m/>
  </r>
  <r>
    <n v="798"/>
    <s v="szilva"/>
    <n v="90"/>
    <x v="4"/>
    <m/>
  </r>
  <r>
    <n v="799"/>
    <s v="szőlő"/>
    <n v="50"/>
    <x v="0"/>
    <m/>
  </r>
  <r>
    <n v="800"/>
    <s v="banán"/>
    <n v="30"/>
    <x v="0"/>
    <m/>
  </r>
  <r>
    <n v="801"/>
    <s v="szilva"/>
    <n v="90"/>
    <x v="0"/>
    <m/>
  </r>
  <r>
    <n v="802"/>
    <s v="szilva"/>
    <n v="90"/>
    <x v="2"/>
    <m/>
  </r>
  <r>
    <n v="803"/>
    <s v="banán"/>
    <n v="30"/>
    <x v="4"/>
    <m/>
  </r>
  <r>
    <n v="804"/>
    <s v="alma"/>
    <n v="10"/>
    <x v="2"/>
    <m/>
  </r>
  <r>
    <n v="805"/>
    <s v="körte"/>
    <n v="20"/>
    <x v="2"/>
    <m/>
  </r>
  <r>
    <n v="806"/>
    <s v="kiwi"/>
    <n v="120"/>
    <x v="4"/>
    <m/>
  </r>
  <r>
    <n v="807"/>
    <s v="körte"/>
    <n v="20"/>
    <x v="2"/>
    <m/>
  </r>
  <r>
    <n v="808"/>
    <s v="szőlő"/>
    <n v="50"/>
    <x v="1"/>
    <m/>
  </r>
  <r>
    <n v="809"/>
    <s v="körte"/>
    <n v="20"/>
    <x v="1"/>
    <m/>
  </r>
  <r>
    <n v="810"/>
    <s v="barack"/>
    <n v="80"/>
    <x v="1"/>
    <m/>
  </r>
  <r>
    <n v="811"/>
    <s v="körte"/>
    <n v="20"/>
    <x v="4"/>
    <m/>
  </r>
  <r>
    <n v="812"/>
    <s v="szilva"/>
    <n v="90"/>
    <x v="4"/>
    <m/>
  </r>
  <r>
    <n v="813"/>
    <s v="szőlő"/>
    <n v="50"/>
    <x v="1"/>
    <m/>
  </r>
  <r>
    <n v="814"/>
    <s v="szőlő"/>
    <n v="50"/>
    <x v="0"/>
    <m/>
  </r>
  <r>
    <n v="815"/>
    <s v="szőlő"/>
    <n v="50"/>
    <x v="2"/>
    <m/>
  </r>
  <r>
    <n v="816"/>
    <s v="banán"/>
    <n v="30"/>
    <x v="0"/>
    <m/>
  </r>
  <r>
    <n v="817"/>
    <s v="kiwi"/>
    <n v="120"/>
    <x v="0"/>
    <m/>
  </r>
  <r>
    <n v="818"/>
    <s v="körte"/>
    <n v="20"/>
    <x v="4"/>
    <m/>
  </r>
  <r>
    <n v="819"/>
    <s v="szőlő"/>
    <n v="50"/>
    <x v="0"/>
    <m/>
  </r>
  <r>
    <n v="820"/>
    <s v="banán"/>
    <n v="30"/>
    <x v="1"/>
    <m/>
  </r>
  <r>
    <n v="821"/>
    <s v="szőlő"/>
    <n v="50"/>
    <x v="1"/>
    <m/>
  </r>
  <r>
    <n v="822"/>
    <s v="szőlő"/>
    <n v="50"/>
    <x v="0"/>
    <m/>
  </r>
  <r>
    <n v="823"/>
    <s v="kiwi"/>
    <n v="120"/>
    <x v="0"/>
    <m/>
  </r>
  <r>
    <n v="824"/>
    <s v="barack"/>
    <n v="80"/>
    <x v="1"/>
    <m/>
  </r>
  <r>
    <n v="825"/>
    <s v="banán"/>
    <n v="30"/>
    <x v="2"/>
    <m/>
  </r>
  <r>
    <n v="826"/>
    <s v="alma"/>
    <n v="10"/>
    <x v="3"/>
    <m/>
  </r>
  <r>
    <n v="827"/>
    <s v="kiwi"/>
    <n v="120"/>
    <x v="0"/>
    <m/>
  </r>
  <r>
    <n v="828"/>
    <s v="szilva"/>
    <n v="90"/>
    <x v="3"/>
    <m/>
  </r>
  <r>
    <n v="829"/>
    <s v="szőlő"/>
    <n v="50"/>
    <x v="0"/>
    <m/>
  </r>
  <r>
    <n v="830"/>
    <s v="kiwi"/>
    <n v="120"/>
    <x v="0"/>
    <m/>
  </r>
  <r>
    <n v="831"/>
    <s v="alma"/>
    <n v="10"/>
    <x v="0"/>
    <m/>
  </r>
  <r>
    <n v="832"/>
    <s v="szilva"/>
    <n v="90"/>
    <x v="2"/>
    <m/>
  </r>
  <r>
    <n v="833"/>
    <s v="kiwi"/>
    <n v="120"/>
    <x v="0"/>
    <m/>
  </r>
  <r>
    <n v="834"/>
    <s v="szilva"/>
    <n v="90"/>
    <x v="2"/>
    <m/>
  </r>
  <r>
    <n v="835"/>
    <s v="barack"/>
    <n v="80"/>
    <x v="1"/>
    <m/>
  </r>
  <r>
    <n v="836"/>
    <s v="körte"/>
    <n v="20"/>
    <x v="2"/>
    <m/>
  </r>
  <r>
    <n v="837"/>
    <s v="szilva"/>
    <n v="90"/>
    <x v="3"/>
    <m/>
  </r>
  <r>
    <n v="838"/>
    <s v="kiwi"/>
    <n v="120"/>
    <x v="4"/>
    <m/>
  </r>
  <r>
    <n v="839"/>
    <s v="barack"/>
    <n v="80"/>
    <x v="2"/>
    <m/>
  </r>
  <r>
    <n v="840"/>
    <s v="kiwi"/>
    <n v="120"/>
    <x v="0"/>
    <m/>
  </r>
  <r>
    <n v="841"/>
    <s v="kiwi"/>
    <n v="120"/>
    <x v="1"/>
    <m/>
  </r>
  <r>
    <n v="842"/>
    <s v="kiwi"/>
    <n v="120"/>
    <x v="2"/>
    <m/>
  </r>
  <r>
    <n v="843"/>
    <s v="szilva"/>
    <n v="90"/>
    <x v="0"/>
    <m/>
  </r>
  <r>
    <n v="844"/>
    <s v="körte"/>
    <n v="20"/>
    <x v="2"/>
    <m/>
  </r>
  <r>
    <n v="845"/>
    <s v="kiwi"/>
    <n v="120"/>
    <x v="2"/>
    <m/>
  </r>
  <r>
    <n v="846"/>
    <s v="szilva"/>
    <n v="90"/>
    <x v="2"/>
    <m/>
  </r>
  <r>
    <n v="847"/>
    <s v="szilva"/>
    <n v="90"/>
    <x v="3"/>
    <m/>
  </r>
  <r>
    <n v="848"/>
    <s v="banán"/>
    <n v="30"/>
    <x v="1"/>
    <m/>
  </r>
  <r>
    <n v="849"/>
    <s v="barack"/>
    <n v="80"/>
    <x v="4"/>
    <m/>
  </r>
  <r>
    <n v="850"/>
    <s v="banán"/>
    <n v="30"/>
    <x v="4"/>
    <m/>
  </r>
  <r>
    <n v="851"/>
    <s v="banán"/>
    <n v="30"/>
    <x v="0"/>
    <m/>
  </r>
  <r>
    <n v="852"/>
    <s v="barack"/>
    <n v="80"/>
    <x v="0"/>
    <m/>
  </r>
  <r>
    <n v="853"/>
    <s v="alma"/>
    <n v="10"/>
    <x v="4"/>
    <m/>
  </r>
  <r>
    <n v="854"/>
    <s v="banán"/>
    <n v="30"/>
    <x v="1"/>
    <m/>
  </r>
  <r>
    <n v="855"/>
    <s v="alma"/>
    <n v="10"/>
    <x v="2"/>
    <m/>
  </r>
  <r>
    <n v="856"/>
    <s v="banán"/>
    <n v="30"/>
    <x v="0"/>
    <m/>
  </r>
  <r>
    <n v="857"/>
    <s v="banán"/>
    <n v="30"/>
    <x v="1"/>
    <m/>
  </r>
  <r>
    <n v="858"/>
    <s v="szőlő"/>
    <n v="50"/>
    <x v="2"/>
    <m/>
  </r>
  <r>
    <n v="859"/>
    <s v="banán"/>
    <n v="30"/>
    <x v="3"/>
    <m/>
  </r>
  <r>
    <n v="860"/>
    <s v="körte"/>
    <n v="20"/>
    <x v="4"/>
    <m/>
  </r>
  <r>
    <n v="861"/>
    <s v="körte"/>
    <n v="20"/>
    <x v="0"/>
    <m/>
  </r>
  <r>
    <n v="862"/>
    <s v="banán"/>
    <n v="30"/>
    <x v="2"/>
    <m/>
  </r>
  <r>
    <n v="863"/>
    <s v="alma"/>
    <n v="10"/>
    <x v="2"/>
    <m/>
  </r>
  <r>
    <n v="864"/>
    <s v="szőlő"/>
    <n v="50"/>
    <x v="2"/>
    <m/>
  </r>
  <r>
    <n v="865"/>
    <s v="barack"/>
    <n v="80"/>
    <x v="0"/>
    <m/>
  </r>
  <r>
    <n v="866"/>
    <s v="szilva"/>
    <n v="90"/>
    <x v="0"/>
    <m/>
  </r>
  <r>
    <n v="867"/>
    <s v="barack"/>
    <n v="80"/>
    <x v="0"/>
    <m/>
  </r>
  <r>
    <n v="868"/>
    <s v="banán"/>
    <n v="30"/>
    <x v="0"/>
    <m/>
  </r>
  <r>
    <n v="869"/>
    <s v="alma"/>
    <n v="10"/>
    <x v="2"/>
    <m/>
  </r>
  <r>
    <n v="870"/>
    <s v="barack"/>
    <n v="80"/>
    <x v="0"/>
    <m/>
  </r>
  <r>
    <n v="871"/>
    <s v="banán"/>
    <n v="30"/>
    <x v="0"/>
    <m/>
  </r>
  <r>
    <n v="872"/>
    <s v="körte"/>
    <n v="20"/>
    <x v="0"/>
    <m/>
  </r>
  <r>
    <n v="873"/>
    <s v="kiwi"/>
    <n v="120"/>
    <x v="1"/>
    <m/>
  </r>
  <r>
    <n v="874"/>
    <s v="kiwi"/>
    <n v="120"/>
    <x v="0"/>
    <m/>
  </r>
  <r>
    <n v="875"/>
    <s v="alma"/>
    <n v="10"/>
    <x v="2"/>
    <m/>
  </r>
  <r>
    <n v="876"/>
    <s v="szilva"/>
    <n v="90"/>
    <x v="4"/>
    <m/>
  </r>
  <r>
    <n v="877"/>
    <s v="szőlő"/>
    <n v="50"/>
    <x v="2"/>
    <m/>
  </r>
  <r>
    <n v="878"/>
    <s v="körte"/>
    <n v="20"/>
    <x v="3"/>
    <m/>
  </r>
  <r>
    <n v="879"/>
    <s v="kiwi"/>
    <n v="120"/>
    <x v="2"/>
    <m/>
  </r>
  <r>
    <n v="880"/>
    <s v="alma"/>
    <n v="10"/>
    <x v="4"/>
    <m/>
  </r>
  <r>
    <n v="881"/>
    <s v="alma"/>
    <n v="10"/>
    <x v="2"/>
    <m/>
  </r>
  <r>
    <n v="882"/>
    <s v="alma"/>
    <n v="10"/>
    <x v="1"/>
    <m/>
  </r>
  <r>
    <n v="883"/>
    <s v="alma"/>
    <n v="10"/>
    <x v="1"/>
    <m/>
  </r>
  <r>
    <n v="884"/>
    <s v="kiwi"/>
    <n v="120"/>
    <x v="0"/>
    <m/>
  </r>
  <r>
    <n v="885"/>
    <s v="kiwi"/>
    <n v="120"/>
    <x v="0"/>
    <m/>
  </r>
  <r>
    <n v="886"/>
    <s v="banán"/>
    <n v="30"/>
    <x v="2"/>
    <m/>
  </r>
  <r>
    <n v="887"/>
    <s v="szőlő"/>
    <n v="50"/>
    <x v="0"/>
    <m/>
  </r>
  <r>
    <n v="888"/>
    <s v="szilva"/>
    <n v="90"/>
    <x v="4"/>
    <m/>
  </r>
  <r>
    <n v="889"/>
    <s v="barack"/>
    <n v="80"/>
    <x v="1"/>
    <m/>
  </r>
  <r>
    <n v="890"/>
    <s v="szőlő"/>
    <n v="50"/>
    <x v="2"/>
    <m/>
  </r>
  <r>
    <n v="891"/>
    <s v="körte"/>
    <n v="20"/>
    <x v="2"/>
    <m/>
  </r>
  <r>
    <n v="892"/>
    <s v="banán"/>
    <n v="30"/>
    <x v="4"/>
    <m/>
  </r>
  <r>
    <n v="893"/>
    <s v="szilva"/>
    <n v="90"/>
    <x v="3"/>
    <m/>
  </r>
  <r>
    <n v="894"/>
    <s v="körte"/>
    <n v="20"/>
    <x v="2"/>
    <m/>
  </r>
  <r>
    <n v="895"/>
    <s v="szőlő"/>
    <n v="50"/>
    <x v="1"/>
    <m/>
  </r>
  <r>
    <n v="896"/>
    <s v="szőlő"/>
    <n v="50"/>
    <x v="0"/>
    <m/>
  </r>
  <r>
    <n v="897"/>
    <s v="barack"/>
    <n v="80"/>
    <x v="1"/>
    <m/>
  </r>
  <r>
    <n v="898"/>
    <s v="szőlő"/>
    <n v="50"/>
    <x v="0"/>
    <m/>
  </r>
  <r>
    <n v="899"/>
    <s v="szőlő"/>
    <n v="50"/>
    <x v="2"/>
    <m/>
  </r>
  <r>
    <n v="900"/>
    <s v="szőlő"/>
    <n v="50"/>
    <x v="2"/>
    <m/>
  </r>
  <r>
    <n v="901"/>
    <s v="szőlő"/>
    <n v="50"/>
    <x v="2"/>
    <m/>
  </r>
  <r>
    <n v="902"/>
    <s v="alma"/>
    <n v="10"/>
    <x v="0"/>
    <m/>
  </r>
  <r>
    <n v="903"/>
    <s v="szőlő"/>
    <n v="50"/>
    <x v="2"/>
    <m/>
  </r>
  <r>
    <n v="904"/>
    <s v="szilva"/>
    <n v="90"/>
    <x v="3"/>
    <m/>
  </r>
  <r>
    <n v="905"/>
    <s v="kiwi"/>
    <n v="120"/>
    <x v="2"/>
    <m/>
  </r>
  <r>
    <n v="906"/>
    <s v="barack"/>
    <n v="80"/>
    <x v="0"/>
    <m/>
  </r>
  <r>
    <n v="907"/>
    <s v="alma"/>
    <n v="10"/>
    <x v="0"/>
    <m/>
  </r>
  <r>
    <n v="908"/>
    <s v="barack"/>
    <n v="80"/>
    <x v="0"/>
    <m/>
  </r>
  <r>
    <n v="909"/>
    <s v="körte"/>
    <n v="20"/>
    <x v="1"/>
    <m/>
  </r>
  <r>
    <n v="910"/>
    <s v="szilva"/>
    <n v="90"/>
    <x v="0"/>
    <m/>
  </r>
  <r>
    <n v="911"/>
    <s v="alma"/>
    <n v="10"/>
    <x v="0"/>
    <m/>
  </r>
  <r>
    <n v="912"/>
    <s v="alma"/>
    <n v="10"/>
    <x v="0"/>
    <m/>
  </r>
  <r>
    <n v="913"/>
    <s v="alma"/>
    <n v="10"/>
    <x v="0"/>
    <m/>
  </r>
  <r>
    <n v="914"/>
    <s v="kiwi"/>
    <n v="120"/>
    <x v="4"/>
    <m/>
  </r>
  <r>
    <n v="915"/>
    <s v="körte"/>
    <n v="20"/>
    <x v="2"/>
    <m/>
  </r>
  <r>
    <n v="916"/>
    <s v="banán"/>
    <n v="30"/>
    <x v="0"/>
    <m/>
  </r>
  <r>
    <n v="917"/>
    <s v="körte"/>
    <n v="20"/>
    <x v="0"/>
    <m/>
  </r>
  <r>
    <n v="918"/>
    <s v="alma"/>
    <n v="10"/>
    <x v="0"/>
    <m/>
  </r>
  <r>
    <n v="919"/>
    <s v="banán"/>
    <n v="30"/>
    <x v="0"/>
    <m/>
  </r>
  <r>
    <n v="920"/>
    <s v="kiwi"/>
    <n v="120"/>
    <x v="0"/>
    <m/>
  </r>
  <r>
    <n v="921"/>
    <s v="banán"/>
    <n v="30"/>
    <x v="0"/>
    <m/>
  </r>
  <r>
    <n v="922"/>
    <s v="barack"/>
    <n v="80"/>
    <x v="0"/>
    <m/>
  </r>
  <r>
    <n v="923"/>
    <s v="banán"/>
    <n v="30"/>
    <x v="4"/>
    <m/>
  </r>
  <r>
    <n v="924"/>
    <s v="kiwi"/>
    <n v="120"/>
    <x v="0"/>
    <m/>
  </r>
  <r>
    <n v="925"/>
    <s v="szilva"/>
    <n v="90"/>
    <x v="0"/>
    <m/>
  </r>
  <r>
    <n v="926"/>
    <s v="alma"/>
    <n v="10"/>
    <x v="0"/>
    <m/>
  </r>
  <r>
    <n v="927"/>
    <s v="szőlő"/>
    <n v="50"/>
    <x v="1"/>
    <m/>
  </r>
  <r>
    <n v="928"/>
    <s v="barack"/>
    <n v="80"/>
    <x v="2"/>
    <m/>
  </r>
  <r>
    <n v="929"/>
    <s v="kiwi"/>
    <n v="120"/>
    <x v="1"/>
    <m/>
  </r>
  <r>
    <n v="930"/>
    <s v="szőlő"/>
    <n v="50"/>
    <x v="0"/>
    <m/>
  </r>
  <r>
    <n v="931"/>
    <s v="szilva"/>
    <n v="90"/>
    <x v="0"/>
    <m/>
  </r>
  <r>
    <n v="932"/>
    <s v="banán"/>
    <n v="30"/>
    <x v="3"/>
    <m/>
  </r>
  <r>
    <n v="933"/>
    <s v="körte"/>
    <n v="20"/>
    <x v="0"/>
    <m/>
  </r>
  <r>
    <n v="934"/>
    <s v="alma"/>
    <n v="10"/>
    <x v="4"/>
    <m/>
  </r>
  <r>
    <n v="935"/>
    <s v="szőlő"/>
    <n v="50"/>
    <x v="0"/>
    <m/>
  </r>
  <r>
    <n v="936"/>
    <s v="kiwi"/>
    <n v="120"/>
    <x v="0"/>
    <m/>
  </r>
  <r>
    <n v="937"/>
    <s v="szőlő"/>
    <n v="50"/>
    <x v="0"/>
    <m/>
  </r>
  <r>
    <n v="938"/>
    <s v="kiwi"/>
    <n v="120"/>
    <x v="0"/>
    <m/>
  </r>
  <r>
    <n v="939"/>
    <s v="szőlő"/>
    <n v="50"/>
    <x v="0"/>
    <m/>
  </r>
  <r>
    <n v="940"/>
    <s v="szilva"/>
    <n v="90"/>
    <x v="0"/>
    <m/>
  </r>
  <r>
    <n v="941"/>
    <s v="körte"/>
    <n v="20"/>
    <x v="0"/>
    <m/>
  </r>
  <r>
    <n v="942"/>
    <s v="banán"/>
    <n v="30"/>
    <x v="3"/>
    <m/>
  </r>
  <r>
    <n v="943"/>
    <s v="alma"/>
    <n v="10"/>
    <x v="2"/>
    <m/>
  </r>
  <r>
    <n v="944"/>
    <s v="szilva"/>
    <n v="90"/>
    <x v="1"/>
    <m/>
  </r>
  <r>
    <n v="945"/>
    <s v="szőlő"/>
    <n v="50"/>
    <x v="0"/>
    <m/>
  </r>
  <r>
    <n v="946"/>
    <s v="barack"/>
    <n v="80"/>
    <x v="0"/>
    <m/>
  </r>
  <r>
    <n v="947"/>
    <s v="szőlő"/>
    <n v="50"/>
    <x v="2"/>
    <m/>
  </r>
  <r>
    <n v="948"/>
    <s v="barack"/>
    <n v="80"/>
    <x v="2"/>
    <m/>
  </r>
  <r>
    <n v="949"/>
    <s v="szőlő"/>
    <n v="50"/>
    <x v="0"/>
    <m/>
  </r>
  <r>
    <n v="950"/>
    <s v="banán"/>
    <n v="30"/>
    <x v="4"/>
    <m/>
  </r>
  <r>
    <n v="951"/>
    <s v="banán"/>
    <n v="30"/>
    <x v="1"/>
    <m/>
  </r>
  <r>
    <n v="952"/>
    <s v="barack"/>
    <n v="80"/>
    <x v="0"/>
    <m/>
  </r>
  <r>
    <n v="953"/>
    <s v="szilva"/>
    <n v="90"/>
    <x v="1"/>
    <m/>
  </r>
  <r>
    <n v="954"/>
    <s v="kiwi"/>
    <n v="120"/>
    <x v="4"/>
    <m/>
  </r>
  <r>
    <n v="955"/>
    <s v="körte"/>
    <n v="20"/>
    <x v="1"/>
    <m/>
  </r>
  <r>
    <n v="956"/>
    <s v="banán"/>
    <n v="30"/>
    <x v="2"/>
    <m/>
  </r>
  <r>
    <n v="957"/>
    <s v="barack"/>
    <n v="80"/>
    <x v="2"/>
    <m/>
  </r>
  <r>
    <n v="958"/>
    <s v="szilva"/>
    <n v="90"/>
    <x v="0"/>
    <m/>
  </r>
  <r>
    <n v="959"/>
    <s v="barack"/>
    <n v="80"/>
    <x v="2"/>
    <m/>
  </r>
  <r>
    <n v="960"/>
    <s v="kiwi"/>
    <n v="120"/>
    <x v="0"/>
    <m/>
  </r>
  <r>
    <n v="961"/>
    <s v="kiwi"/>
    <n v="120"/>
    <x v="2"/>
    <m/>
  </r>
  <r>
    <n v="962"/>
    <s v="banán"/>
    <n v="30"/>
    <x v="3"/>
    <m/>
  </r>
  <r>
    <n v="963"/>
    <s v="banán"/>
    <n v="30"/>
    <x v="0"/>
    <m/>
  </r>
  <r>
    <n v="964"/>
    <s v="szőlő"/>
    <n v="50"/>
    <x v="0"/>
    <m/>
  </r>
  <r>
    <n v="965"/>
    <s v="szőlő"/>
    <n v="50"/>
    <x v="0"/>
    <m/>
  </r>
  <r>
    <n v="966"/>
    <s v="szőlő"/>
    <n v="50"/>
    <x v="0"/>
    <m/>
  </r>
  <r>
    <n v="967"/>
    <s v="banán"/>
    <n v="30"/>
    <x v="2"/>
    <m/>
  </r>
  <r>
    <n v="968"/>
    <s v="alma"/>
    <n v="10"/>
    <x v="2"/>
    <m/>
  </r>
  <r>
    <n v="969"/>
    <s v="barack"/>
    <n v="80"/>
    <x v="2"/>
    <m/>
  </r>
  <r>
    <n v="970"/>
    <s v="szőlő"/>
    <n v="50"/>
    <x v="0"/>
    <m/>
  </r>
  <r>
    <n v="971"/>
    <s v="szőlő"/>
    <n v="50"/>
    <x v="2"/>
    <m/>
  </r>
  <r>
    <n v="972"/>
    <s v="barack"/>
    <n v="80"/>
    <x v="4"/>
    <m/>
  </r>
  <r>
    <n v="973"/>
    <s v="barack"/>
    <n v="80"/>
    <x v="0"/>
    <m/>
  </r>
  <r>
    <n v="974"/>
    <s v="szilva"/>
    <n v="90"/>
    <x v="0"/>
    <m/>
  </r>
  <r>
    <n v="975"/>
    <s v="körte"/>
    <n v="20"/>
    <x v="0"/>
    <m/>
  </r>
  <r>
    <n v="976"/>
    <s v="barack"/>
    <n v="80"/>
    <x v="3"/>
    <m/>
  </r>
  <r>
    <n v="977"/>
    <s v="alma"/>
    <n v="10"/>
    <x v="0"/>
    <m/>
  </r>
  <r>
    <n v="978"/>
    <s v="kiwi"/>
    <n v="120"/>
    <x v="4"/>
    <m/>
  </r>
  <r>
    <n v="979"/>
    <s v="banán"/>
    <n v="30"/>
    <x v="2"/>
    <m/>
  </r>
  <r>
    <n v="980"/>
    <s v="kiwi"/>
    <n v="120"/>
    <x v="3"/>
    <m/>
  </r>
  <r>
    <n v="981"/>
    <s v="szőlő"/>
    <n v="50"/>
    <x v="0"/>
    <m/>
  </r>
  <r>
    <n v="982"/>
    <s v="alma"/>
    <n v="10"/>
    <x v="0"/>
    <m/>
  </r>
  <r>
    <n v="983"/>
    <s v="alma"/>
    <n v="10"/>
    <x v="2"/>
    <m/>
  </r>
  <r>
    <n v="984"/>
    <s v="körte"/>
    <n v="20"/>
    <x v="2"/>
    <m/>
  </r>
  <r>
    <n v="985"/>
    <s v="szőlő"/>
    <n v="50"/>
    <x v="0"/>
    <m/>
  </r>
  <r>
    <n v="986"/>
    <s v="alma"/>
    <n v="10"/>
    <x v="0"/>
    <m/>
  </r>
  <r>
    <n v="987"/>
    <s v="barack"/>
    <n v="80"/>
    <x v="1"/>
    <m/>
  </r>
  <r>
    <n v="988"/>
    <s v="alma"/>
    <n v="10"/>
    <x v="0"/>
    <m/>
  </r>
  <r>
    <n v="989"/>
    <s v="barack"/>
    <n v="80"/>
    <x v="2"/>
    <m/>
  </r>
  <r>
    <n v="990"/>
    <s v="kiwi"/>
    <n v="120"/>
    <x v="4"/>
    <m/>
  </r>
  <r>
    <n v="991"/>
    <s v="kiwi"/>
    <n v="120"/>
    <x v="0"/>
    <m/>
  </r>
  <r>
    <n v="992"/>
    <s v="szőlő"/>
    <n v="50"/>
    <x v="0"/>
    <m/>
  </r>
  <r>
    <n v="993"/>
    <s v="banán"/>
    <n v="30"/>
    <x v="1"/>
    <m/>
  </r>
  <r>
    <n v="994"/>
    <s v="kiwi"/>
    <n v="120"/>
    <x v="0"/>
    <m/>
  </r>
  <r>
    <n v="995"/>
    <s v="alma"/>
    <n v="10"/>
    <x v="0"/>
    <m/>
  </r>
  <r>
    <n v="996"/>
    <s v="szilva"/>
    <n v="90"/>
    <x v="0"/>
    <m/>
  </r>
  <r>
    <n v="997"/>
    <s v="körte"/>
    <n v="20"/>
    <x v="1"/>
    <m/>
  </r>
  <r>
    <n v="998"/>
    <s v="banán"/>
    <n v="30"/>
    <x v="2"/>
    <m/>
  </r>
  <r>
    <n v="999"/>
    <s v="körte"/>
    <n v="20"/>
    <x v="3"/>
    <m/>
  </r>
  <r>
    <n v="1000"/>
    <s v="kiwi"/>
    <n v="120"/>
    <x v="1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0">
  <r>
    <n v="1"/>
    <x v="0"/>
    <s v="SVY-048"/>
    <x v="0"/>
    <s v="Használt"/>
    <x v="0"/>
    <n v="4200000"/>
    <n v="6.7"/>
    <x v="0"/>
    <x v="0"/>
    <x v="0"/>
    <x v="0"/>
  </r>
  <r>
    <n v="2"/>
    <x v="1"/>
    <s v="YDJ-517"/>
    <x v="1"/>
    <s v="Új"/>
    <x v="1"/>
    <n v="1900000"/>
    <n v="7.2"/>
    <x v="1"/>
    <x v="1"/>
    <x v="1"/>
    <x v="1"/>
  </r>
  <r>
    <n v="3"/>
    <x v="2"/>
    <s v="RHU-823"/>
    <x v="2"/>
    <s v="Új"/>
    <x v="2"/>
    <n v="1300000"/>
    <n v="7.8"/>
    <x v="0"/>
    <x v="2"/>
    <x v="0"/>
    <x v="2"/>
  </r>
  <r>
    <n v="4"/>
    <x v="3"/>
    <s v="DVS-343"/>
    <x v="3"/>
    <s v="Új"/>
    <x v="3"/>
    <n v="1400000"/>
    <n v="11.1"/>
    <x v="0"/>
    <x v="3"/>
    <x v="1"/>
    <x v="3"/>
  </r>
  <r>
    <n v="5"/>
    <x v="4"/>
    <s v="ZXO-621"/>
    <x v="4"/>
    <s v="Használt"/>
    <x v="1"/>
    <n v="2300000"/>
    <n v="6.9"/>
    <x v="0"/>
    <x v="4"/>
    <x v="0"/>
    <x v="4"/>
  </r>
  <r>
    <n v="6"/>
    <x v="5"/>
    <s v="ODB-746"/>
    <x v="5"/>
    <s v="Használt"/>
    <x v="4"/>
    <n v="2000000"/>
    <n v="7.7"/>
    <x v="0"/>
    <x v="5"/>
    <x v="1"/>
    <x v="1"/>
  </r>
  <r>
    <n v="7"/>
    <x v="6"/>
    <s v="IBN-026"/>
    <x v="6"/>
    <s v="Használt"/>
    <x v="0"/>
    <n v="2300000"/>
    <n v="8.3000000000000007"/>
    <x v="2"/>
    <x v="6"/>
    <x v="2"/>
    <x v="5"/>
  </r>
  <r>
    <n v="8"/>
    <x v="0"/>
    <s v="DUD-501"/>
    <x v="7"/>
    <s v="Használt"/>
    <x v="1"/>
    <n v="1440000"/>
    <n v="7.5"/>
    <x v="2"/>
    <x v="7"/>
    <x v="1"/>
    <x v="6"/>
  </r>
  <r>
    <n v="9"/>
    <x v="0"/>
    <s v="GYQ-465"/>
    <x v="8"/>
    <s v="Használt"/>
    <x v="3"/>
    <n v="1540000"/>
    <n v="7"/>
    <x v="1"/>
    <x v="8"/>
    <x v="0"/>
    <x v="4"/>
  </r>
  <r>
    <n v="10"/>
    <x v="1"/>
    <s v="RPX-641"/>
    <x v="9"/>
    <s v="Használt"/>
    <x v="0"/>
    <n v="2100000"/>
    <n v="7.2"/>
    <x v="2"/>
    <x v="9"/>
    <x v="0"/>
    <x v="0"/>
  </r>
  <r>
    <n v="11"/>
    <x v="4"/>
    <s v="OOJ-032"/>
    <x v="10"/>
    <s v="Használt"/>
    <x v="0"/>
    <n v="1580000"/>
    <n v="7.2"/>
    <x v="0"/>
    <x v="8"/>
    <x v="0"/>
    <x v="4"/>
  </r>
  <r>
    <n v="12"/>
    <x v="6"/>
    <s v="XMW-858"/>
    <x v="11"/>
    <s v="Új"/>
    <x v="2"/>
    <n v="5000000"/>
    <n v="7.4"/>
    <x v="0"/>
    <x v="4"/>
    <x v="0"/>
    <x v="4"/>
  </r>
  <r>
    <n v="13"/>
    <x v="2"/>
    <s v="GZT-760"/>
    <x v="12"/>
    <s v="Használt"/>
    <x v="3"/>
    <n v="2600000"/>
    <n v="8.1"/>
    <x v="2"/>
    <x v="10"/>
    <x v="1"/>
    <x v="3"/>
  </r>
  <r>
    <n v="14"/>
    <x v="7"/>
    <s v="DSP-104"/>
    <x v="13"/>
    <s v="Új"/>
    <x v="2"/>
    <n v="2200000"/>
    <n v="7.9"/>
    <x v="2"/>
    <x v="11"/>
    <x v="1"/>
    <x v="1"/>
  </r>
  <r>
    <n v="15"/>
    <x v="8"/>
    <s v="EWP-857"/>
    <x v="14"/>
    <s v="Használt"/>
    <x v="5"/>
    <n v="1600000"/>
    <n v="6.8"/>
    <x v="1"/>
    <x v="12"/>
    <x v="1"/>
    <x v="6"/>
  </r>
  <r>
    <n v="16"/>
    <x v="5"/>
    <s v="GRK-889"/>
    <x v="15"/>
    <s v="Használt"/>
    <x v="4"/>
    <n v="1750000"/>
    <n v="6.2"/>
    <x v="2"/>
    <x v="11"/>
    <x v="1"/>
    <x v="1"/>
  </r>
  <r>
    <n v="17"/>
    <x v="1"/>
    <s v="LUR-313"/>
    <x v="8"/>
    <s v="Új"/>
    <x v="1"/>
    <n v="1980000"/>
    <n v="6.5"/>
    <x v="1"/>
    <x v="13"/>
    <x v="0"/>
    <x v="2"/>
  </r>
  <r>
    <n v="18"/>
    <x v="1"/>
    <s v="SIQ-724"/>
    <x v="16"/>
    <s v="Használt"/>
    <x v="3"/>
    <n v="2300000"/>
    <n v="7.8"/>
    <x v="0"/>
    <x v="5"/>
    <x v="1"/>
    <x v="1"/>
  </r>
  <r>
    <n v="19"/>
    <x v="6"/>
    <s v="BUC-723"/>
    <x v="17"/>
    <s v="Használt"/>
    <x v="3"/>
    <n v="1320000"/>
    <n v="5.3"/>
    <x v="0"/>
    <x v="14"/>
    <x v="1"/>
    <x v="3"/>
  </r>
  <r>
    <n v="20"/>
    <x v="0"/>
    <s v="IEJ-075"/>
    <x v="18"/>
    <s v="Használt"/>
    <x v="4"/>
    <n v="2200000"/>
    <n v="6.8"/>
    <x v="1"/>
    <x v="10"/>
    <x v="1"/>
    <x v="3"/>
  </r>
  <r>
    <n v="21"/>
    <x v="9"/>
    <s v="ZWY-937"/>
    <x v="19"/>
    <s v="Használt"/>
    <x v="1"/>
    <n v="1460000"/>
    <n v="6"/>
    <x v="0"/>
    <x v="0"/>
    <x v="0"/>
    <x v="0"/>
  </r>
  <r>
    <n v="22"/>
    <x v="6"/>
    <s v="CZU-531"/>
    <x v="20"/>
    <s v="Használt"/>
    <x v="5"/>
    <n v="1350000"/>
    <n v="7.2"/>
    <x v="2"/>
    <x v="3"/>
    <x v="1"/>
    <x v="3"/>
  </r>
  <r>
    <n v="23"/>
    <x v="6"/>
    <s v="TOC-435"/>
    <x v="21"/>
    <s v="Új"/>
    <x v="0"/>
    <n v="2656000"/>
    <n v="9.1999999999999993"/>
    <x v="0"/>
    <x v="1"/>
    <x v="1"/>
    <x v="1"/>
  </r>
  <r>
    <n v="24"/>
    <x v="10"/>
    <s v="ELL-912"/>
    <x v="22"/>
    <s v="Új"/>
    <x v="0"/>
    <n v="1450000"/>
    <n v="4"/>
    <x v="2"/>
    <x v="10"/>
    <x v="1"/>
    <x v="3"/>
  </r>
  <r>
    <n v="25"/>
    <x v="4"/>
    <s v="HLF-294"/>
    <x v="23"/>
    <s v="Új"/>
    <x v="0"/>
    <n v="2400000"/>
    <n v="8.3000000000000007"/>
    <x v="0"/>
    <x v="5"/>
    <x v="1"/>
    <x v="1"/>
  </r>
  <r>
    <n v="26"/>
    <x v="3"/>
    <s v="QFI-942"/>
    <x v="24"/>
    <s v="Használt"/>
    <x v="3"/>
    <n v="2200000"/>
    <n v="6"/>
    <x v="1"/>
    <x v="12"/>
    <x v="1"/>
    <x v="6"/>
  </r>
  <r>
    <n v="27"/>
    <x v="5"/>
    <s v="OKO-355"/>
    <x v="25"/>
    <s v="Használt"/>
    <x v="4"/>
    <n v="2400000"/>
    <n v="6.2"/>
    <x v="2"/>
    <x v="2"/>
    <x v="0"/>
    <x v="2"/>
  </r>
  <r>
    <n v="28"/>
    <x v="2"/>
    <s v="WVH-606"/>
    <x v="26"/>
    <s v="Használt"/>
    <x v="2"/>
    <n v="1800000"/>
    <n v="5.8"/>
    <x v="2"/>
    <x v="15"/>
    <x v="2"/>
    <x v="5"/>
  </r>
  <r>
    <n v="29"/>
    <x v="4"/>
    <s v="ZUN-583"/>
    <x v="2"/>
    <s v="Használt"/>
    <x v="0"/>
    <n v="2190000"/>
    <n v="6.9"/>
    <x v="1"/>
    <x v="14"/>
    <x v="1"/>
    <x v="3"/>
  </r>
  <r>
    <n v="30"/>
    <x v="3"/>
    <s v="ECB-762"/>
    <x v="27"/>
    <s v="Új"/>
    <x v="3"/>
    <n v="1780000"/>
    <n v="4.9000000000000004"/>
    <x v="0"/>
    <x v="2"/>
    <x v="0"/>
    <x v="2"/>
  </r>
  <r>
    <n v="31"/>
    <x v="3"/>
    <s v="MIL-486"/>
    <x v="28"/>
    <s v="Használt"/>
    <x v="4"/>
    <n v="4500000"/>
    <n v="8.9"/>
    <x v="1"/>
    <x v="2"/>
    <x v="0"/>
    <x v="2"/>
  </r>
  <r>
    <n v="32"/>
    <x v="3"/>
    <s v="YPF-709"/>
    <x v="29"/>
    <s v="Használt"/>
    <x v="3"/>
    <n v="1870000"/>
    <n v="5"/>
    <x v="0"/>
    <x v="5"/>
    <x v="1"/>
    <x v="1"/>
  </r>
  <r>
    <n v="33"/>
    <x v="10"/>
    <s v="PZP-178"/>
    <x v="30"/>
    <s v="Használt"/>
    <x v="0"/>
    <n v="1900000"/>
    <n v="5"/>
    <x v="0"/>
    <x v="11"/>
    <x v="1"/>
    <x v="1"/>
  </r>
  <r>
    <n v="34"/>
    <x v="3"/>
    <s v="LGU-355"/>
    <x v="31"/>
    <s v="Használt"/>
    <x v="3"/>
    <n v="3320000"/>
    <n v="6"/>
    <x v="0"/>
    <x v="16"/>
    <x v="0"/>
    <x v="2"/>
  </r>
  <r>
    <n v="35"/>
    <x v="10"/>
    <s v="UDZ-749"/>
    <x v="32"/>
    <s v="Használt"/>
    <x v="0"/>
    <n v="1400000"/>
    <n v="5.9"/>
    <x v="2"/>
    <x v="1"/>
    <x v="1"/>
    <x v="1"/>
  </r>
  <r>
    <n v="36"/>
    <x v="8"/>
    <s v="EXO-225"/>
    <x v="33"/>
    <s v="Használt"/>
    <x v="4"/>
    <n v="1995000"/>
    <n v="5"/>
    <x v="2"/>
    <x v="17"/>
    <x v="0"/>
    <x v="4"/>
  </r>
  <r>
    <n v="37"/>
    <x v="8"/>
    <s v="RMW-058"/>
    <x v="34"/>
    <s v="Használt"/>
    <x v="0"/>
    <n v="2340000"/>
    <n v="5.9"/>
    <x v="0"/>
    <x v="16"/>
    <x v="0"/>
    <x v="2"/>
  </r>
  <r>
    <n v="38"/>
    <x v="11"/>
    <s v="GMA-032"/>
    <x v="35"/>
    <s v="Új"/>
    <x v="1"/>
    <n v="1870000"/>
    <n v="5.2"/>
    <x v="1"/>
    <x v="18"/>
    <x v="0"/>
    <x v="0"/>
  </r>
  <r>
    <n v="39"/>
    <x v="6"/>
    <s v="GQB-284"/>
    <x v="36"/>
    <s v="Új"/>
    <x v="1"/>
    <n v="3420000"/>
    <n v="8.6"/>
    <x v="2"/>
    <x v="5"/>
    <x v="1"/>
    <x v="1"/>
  </r>
  <r>
    <n v="40"/>
    <x v="10"/>
    <s v="BBR-665"/>
    <x v="37"/>
    <s v="Használt"/>
    <x v="3"/>
    <n v="3800000"/>
    <n v="9.5"/>
    <x v="1"/>
    <x v="10"/>
    <x v="1"/>
    <x v="3"/>
  </r>
  <r>
    <n v="41"/>
    <x v="3"/>
    <s v="XJX-956"/>
    <x v="38"/>
    <s v="Használt"/>
    <x v="1"/>
    <n v="3990000"/>
    <n v="5.14"/>
    <x v="2"/>
    <x v="1"/>
    <x v="1"/>
    <x v="1"/>
  </r>
  <r>
    <n v="42"/>
    <x v="10"/>
    <s v="PAK-062"/>
    <x v="32"/>
    <s v="Használt"/>
    <x v="3"/>
    <n v="3470000"/>
    <n v="5.32"/>
    <x v="2"/>
    <x v="7"/>
    <x v="1"/>
    <x v="6"/>
  </r>
  <r>
    <n v="43"/>
    <x v="1"/>
    <s v="NHB-860"/>
    <x v="39"/>
    <s v="Használt"/>
    <x v="4"/>
    <n v="4010000"/>
    <n v="7.02"/>
    <x v="1"/>
    <x v="11"/>
    <x v="1"/>
    <x v="1"/>
  </r>
  <r>
    <n v="44"/>
    <x v="0"/>
    <s v="YSE-185"/>
    <x v="40"/>
    <s v="Használt"/>
    <x v="3"/>
    <n v="4870000"/>
    <n v="9.66"/>
    <x v="1"/>
    <x v="11"/>
    <x v="1"/>
    <x v="1"/>
  </r>
  <r>
    <n v="45"/>
    <x v="4"/>
    <s v="YKM-956"/>
    <x v="41"/>
    <s v="Használt"/>
    <x v="4"/>
    <n v="4760000"/>
    <n v="4.4000000000000004"/>
    <x v="0"/>
    <x v="8"/>
    <x v="0"/>
    <x v="4"/>
  </r>
  <r>
    <n v="46"/>
    <x v="4"/>
    <s v="VLR-980"/>
    <x v="42"/>
    <s v="Használt"/>
    <x v="4"/>
    <n v="3740000"/>
    <n v="9.0500000000000007"/>
    <x v="1"/>
    <x v="11"/>
    <x v="1"/>
    <x v="1"/>
  </r>
  <r>
    <n v="47"/>
    <x v="8"/>
    <s v="GUU-078"/>
    <x v="43"/>
    <s v="Használt"/>
    <x v="1"/>
    <n v="2570000"/>
    <n v="9.5"/>
    <x v="1"/>
    <x v="10"/>
    <x v="1"/>
    <x v="3"/>
  </r>
  <r>
    <n v="48"/>
    <x v="4"/>
    <s v="UTL-799"/>
    <x v="44"/>
    <s v="Új"/>
    <x v="1"/>
    <n v="3080000"/>
    <n v="6.23"/>
    <x v="0"/>
    <x v="18"/>
    <x v="0"/>
    <x v="0"/>
  </r>
  <r>
    <n v="49"/>
    <x v="1"/>
    <s v="IPU-421"/>
    <x v="45"/>
    <s v="Használt"/>
    <x v="4"/>
    <n v="2720000"/>
    <n v="9.7799999999999994"/>
    <x v="2"/>
    <x v="14"/>
    <x v="1"/>
    <x v="3"/>
  </r>
  <r>
    <n v="50"/>
    <x v="1"/>
    <s v="BCQ-235"/>
    <x v="46"/>
    <s v="Használt"/>
    <x v="0"/>
    <n v="2150000"/>
    <n v="7.66"/>
    <x v="2"/>
    <x v="14"/>
    <x v="1"/>
    <x v="3"/>
  </r>
  <r>
    <n v="51"/>
    <x v="1"/>
    <s v="VVA-887"/>
    <x v="47"/>
    <s v="Használt"/>
    <x v="1"/>
    <n v="4630000"/>
    <n v="10.88"/>
    <x v="0"/>
    <x v="19"/>
    <x v="1"/>
    <x v="6"/>
  </r>
  <r>
    <n v="52"/>
    <x v="1"/>
    <s v="QHQ-464"/>
    <x v="48"/>
    <s v="Új"/>
    <x v="5"/>
    <n v="2390000"/>
    <n v="8.42"/>
    <x v="1"/>
    <x v="9"/>
    <x v="0"/>
    <x v="0"/>
  </r>
  <r>
    <n v="53"/>
    <x v="1"/>
    <s v="VSB-219"/>
    <x v="49"/>
    <s v="Használt"/>
    <x v="0"/>
    <n v="1600000"/>
    <n v="5.27"/>
    <x v="2"/>
    <x v="9"/>
    <x v="0"/>
    <x v="0"/>
  </r>
  <r>
    <n v="54"/>
    <x v="12"/>
    <s v="SRI-374"/>
    <x v="50"/>
    <s v="Használt"/>
    <x v="0"/>
    <n v="2950000"/>
    <n v="9.5500000000000007"/>
    <x v="1"/>
    <x v="6"/>
    <x v="2"/>
    <x v="5"/>
  </r>
  <r>
    <n v="55"/>
    <x v="1"/>
    <s v="NMT-238"/>
    <x v="51"/>
    <s v="Használt"/>
    <x v="4"/>
    <n v="3450000"/>
    <n v="7.83"/>
    <x v="2"/>
    <x v="0"/>
    <x v="0"/>
    <x v="0"/>
  </r>
  <r>
    <n v="56"/>
    <x v="5"/>
    <s v="YGV-673"/>
    <x v="52"/>
    <s v="Használt"/>
    <x v="1"/>
    <n v="4280000"/>
    <n v="4.3600000000000003"/>
    <x v="2"/>
    <x v="4"/>
    <x v="0"/>
    <x v="4"/>
  </r>
  <r>
    <n v="57"/>
    <x v="0"/>
    <s v="MYQ-070"/>
    <x v="53"/>
    <s v="Használt"/>
    <x v="0"/>
    <n v="3660000"/>
    <n v="8.51"/>
    <x v="1"/>
    <x v="13"/>
    <x v="0"/>
    <x v="2"/>
  </r>
  <r>
    <n v="58"/>
    <x v="1"/>
    <s v="BTN-527"/>
    <x v="54"/>
    <s v="Használt"/>
    <x v="0"/>
    <n v="1480000"/>
    <n v="10.71"/>
    <x v="1"/>
    <x v="19"/>
    <x v="1"/>
    <x v="6"/>
  </r>
  <r>
    <n v="59"/>
    <x v="0"/>
    <s v="LOV-456"/>
    <x v="55"/>
    <s v="Új"/>
    <x v="1"/>
    <n v="4010000"/>
    <n v="9.01"/>
    <x v="0"/>
    <x v="17"/>
    <x v="0"/>
    <x v="4"/>
  </r>
  <r>
    <n v="60"/>
    <x v="1"/>
    <s v="LZR-304"/>
    <x v="56"/>
    <s v="Használt"/>
    <x v="1"/>
    <n v="2650000"/>
    <n v="4.21"/>
    <x v="1"/>
    <x v="17"/>
    <x v="0"/>
    <x v="4"/>
  </r>
  <r>
    <n v="61"/>
    <x v="7"/>
    <s v="IWH-341"/>
    <x v="57"/>
    <s v="Használt"/>
    <x v="4"/>
    <n v="1970000"/>
    <n v="4.6399999999999997"/>
    <x v="0"/>
    <x v="6"/>
    <x v="2"/>
    <x v="5"/>
  </r>
  <r>
    <n v="62"/>
    <x v="1"/>
    <s v="MHR-813"/>
    <x v="58"/>
    <s v="Használt"/>
    <x v="3"/>
    <n v="2880000"/>
    <n v="10.36"/>
    <x v="1"/>
    <x v="2"/>
    <x v="0"/>
    <x v="2"/>
  </r>
  <r>
    <n v="63"/>
    <x v="0"/>
    <s v="ZYP-345"/>
    <x v="59"/>
    <s v="Használt"/>
    <x v="0"/>
    <n v="1920000"/>
    <n v="6.78"/>
    <x v="2"/>
    <x v="17"/>
    <x v="0"/>
    <x v="4"/>
  </r>
  <r>
    <n v="64"/>
    <x v="4"/>
    <s v="ZAN-440"/>
    <x v="60"/>
    <s v="Új"/>
    <x v="1"/>
    <n v="1840000"/>
    <n v="7.05"/>
    <x v="0"/>
    <x v="11"/>
    <x v="1"/>
    <x v="1"/>
  </r>
  <r>
    <n v="65"/>
    <x v="10"/>
    <s v="BTX-787"/>
    <x v="61"/>
    <s v="Használt"/>
    <x v="3"/>
    <n v="2620000"/>
    <n v="7"/>
    <x v="2"/>
    <x v="17"/>
    <x v="0"/>
    <x v="4"/>
  </r>
  <r>
    <n v="66"/>
    <x v="1"/>
    <s v="UGY-376"/>
    <x v="62"/>
    <s v="Használt"/>
    <x v="0"/>
    <n v="2920000"/>
    <n v="4.76"/>
    <x v="2"/>
    <x v="7"/>
    <x v="1"/>
    <x v="6"/>
  </r>
  <r>
    <n v="67"/>
    <x v="1"/>
    <s v="XRB-385"/>
    <x v="63"/>
    <s v="Használt"/>
    <x v="1"/>
    <n v="4700000"/>
    <n v="9.49"/>
    <x v="1"/>
    <x v="13"/>
    <x v="0"/>
    <x v="2"/>
  </r>
  <r>
    <n v="68"/>
    <x v="1"/>
    <s v="TWQ-204"/>
    <x v="64"/>
    <s v="Használt"/>
    <x v="1"/>
    <n v="4400000"/>
    <n v="8.52"/>
    <x v="0"/>
    <x v="5"/>
    <x v="1"/>
    <x v="1"/>
  </r>
  <r>
    <n v="69"/>
    <x v="0"/>
    <s v="OJD-546"/>
    <x v="65"/>
    <s v="Használt"/>
    <x v="0"/>
    <n v="3840000"/>
    <n v="8.16"/>
    <x v="0"/>
    <x v="6"/>
    <x v="2"/>
    <x v="5"/>
  </r>
  <r>
    <n v="70"/>
    <x v="7"/>
    <s v="JWX-698"/>
    <x v="66"/>
    <s v="Új"/>
    <x v="1"/>
    <n v="2040000"/>
    <n v="8.33"/>
    <x v="0"/>
    <x v="13"/>
    <x v="0"/>
    <x v="2"/>
  </r>
  <r>
    <n v="71"/>
    <x v="3"/>
    <s v="AFJ-934"/>
    <x v="67"/>
    <s v="Használt"/>
    <x v="1"/>
    <n v="2360000"/>
    <n v="4.25"/>
    <x v="1"/>
    <x v="17"/>
    <x v="0"/>
    <x v="4"/>
  </r>
  <r>
    <n v="72"/>
    <x v="6"/>
    <s v="IKT-577"/>
    <x v="68"/>
    <s v="Új"/>
    <x v="0"/>
    <n v="4080000"/>
    <n v="6.8"/>
    <x v="1"/>
    <x v="12"/>
    <x v="1"/>
    <x v="6"/>
  </r>
  <r>
    <n v="73"/>
    <x v="6"/>
    <s v="JEX-928"/>
    <x v="69"/>
    <s v="Használt"/>
    <x v="4"/>
    <n v="2740000"/>
    <n v="8.06"/>
    <x v="0"/>
    <x v="5"/>
    <x v="1"/>
    <x v="1"/>
  </r>
  <r>
    <n v="74"/>
    <x v="4"/>
    <s v="ZYW-095"/>
    <x v="70"/>
    <s v="Új"/>
    <x v="4"/>
    <n v="4170000"/>
    <n v="7.1"/>
    <x v="1"/>
    <x v="17"/>
    <x v="0"/>
    <x v="4"/>
  </r>
  <r>
    <n v="75"/>
    <x v="0"/>
    <s v="PTK-079"/>
    <x v="71"/>
    <s v="Új"/>
    <x v="4"/>
    <n v="1380000"/>
    <n v="8.7100000000000009"/>
    <x v="0"/>
    <x v="10"/>
    <x v="1"/>
    <x v="3"/>
  </r>
  <r>
    <n v="76"/>
    <x v="6"/>
    <s v="DBF-770"/>
    <x v="72"/>
    <s v="Új"/>
    <x v="3"/>
    <n v="4440000"/>
    <n v="7.21"/>
    <x v="2"/>
    <x v="18"/>
    <x v="0"/>
    <x v="0"/>
  </r>
  <r>
    <n v="77"/>
    <x v="12"/>
    <s v="ZCX-026"/>
    <x v="73"/>
    <s v="Használt"/>
    <x v="0"/>
    <n v="1870000"/>
    <n v="4.07"/>
    <x v="2"/>
    <x v="3"/>
    <x v="1"/>
    <x v="3"/>
  </r>
  <r>
    <n v="78"/>
    <x v="6"/>
    <s v="JWS-209"/>
    <x v="74"/>
    <s v="Használt"/>
    <x v="3"/>
    <n v="2250000"/>
    <n v="5.03"/>
    <x v="2"/>
    <x v="18"/>
    <x v="0"/>
    <x v="0"/>
  </r>
  <r>
    <n v="79"/>
    <x v="3"/>
    <s v="DLE-705"/>
    <x v="75"/>
    <s v="Használt"/>
    <x v="0"/>
    <n v="1540000"/>
    <n v="7.2"/>
    <x v="0"/>
    <x v="8"/>
    <x v="0"/>
    <x v="4"/>
  </r>
  <r>
    <n v="80"/>
    <x v="6"/>
    <s v="ODF-681"/>
    <x v="76"/>
    <s v="Új"/>
    <x v="3"/>
    <n v="3300000"/>
    <n v="4.92"/>
    <x v="0"/>
    <x v="3"/>
    <x v="1"/>
    <x v="3"/>
  </r>
  <r>
    <n v="81"/>
    <x v="5"/>
    <s v="ZDM-991"/>
    <x v="77"/>
    <s v="Használt"/>
    <x v="1"/>
    <n v="3610000"/>
    <n v="6.39"/>
    <x v="0"/>
    <x v="9"/>
    <x v="0"/>
    <x v="0"/>
  </r>
  <r>
    <n v="82"/>
    <x v="3"/>
    <s v="YZL-197"/>
    <x v="78"/>
    <s v="Használt"/>
    <x v="0"/>
    <n v="3080000"/>
    <n v="8.59"/>
    <x v="2"/>
    <x v="0"/>
    <x v="0"/>
    <x v="0"/>
  </r>
  <r>
    <n v="83"/>
    <x v="12"/>
    <s v="BRG-267"/>
    <x v="79"/>
    <s v="Használt"/>
    <x v="1"/>
    <n v="2790000"/>
    <n v="9.98"/>
    <x v="0"/>
    <x v="9"/>
    <x v="0"/>
    <x v="0"/>
  </r>
  <r>
    <n v="84"/>
    <x v="5"/>
    <s v="FEI-331"/>
    <x v="80"/>
    <s v="Használt"/>
    <x v="4"/>
    <n v="1690000"/>
    <n v="7.99"/>
    <x v="0"/>
    <x v="3"/>
    <x v="1"/>
    <x v="3"/>
  </r>
  <r>
    <n v="85"/>
    <x v="0"/>
    <s v="TVI-552"/>
    <x v="81"/>
    <s v="Használt"/>
    <x v="4"/>
    <n v="2630000"/>
    <n v="8.59"/>
    <x v="2"/>
    <x v="5"/>
    <x v="1"/>
    <x v="1"/>
  </r>
  <r>
    <n v="86"/>
    <x v="0"/>
    <s v="XAC-446"/>
    <x v="82"/>
    <s v="Használt"/>
    <x v="5"/>
    <n v="2990000"/>
    <n v="10.61"/>
    <x v="2"/>
    <x v="0"/>
    <x v="0"/>
    <x v="0"/>
  </r>
  <r>
    <n v="87"/>
    <x v="12"/>
    <s v="UID-347"/>
    <x v="61"/>
    <s v="Használt"/>
    <x v="0"/>
    <n v="3220000"/>
    <n v="6.56"/>
    <x v="2"/>
    <x v="16"/>
    <x v="0"/>
    <x v="2"/>
  </r>
  <r>
    <n v="88"/>
    <x v="3"/>
    <s v="RCP-924"/>
    <x v="83"/>
    <s v="Új"/>
    <x v="4"/>
    <n v="4200000"/>
    <n v="10.65"/>
    <x v="2"/>
    <x v="7"/>
    <x v="1"/>
    <x v="6"/>
  </r>
  <r>
    <n v="89"/>
    <x v="5"/>
    <s v="QLY-587"/>
    <x v="84"/>
    <s v="Használt"/>
    <x v="4"/>
    <n v="4120000"/>
    <n v="5.35"/>
    <x v="0"/>
    <x v="14"/>
    <x v="1"/>
    <x v="3"/>
  </r>
  <r>
    <n v="90"/>
    <x v="11"/>
    <s v="OTZ-114"/>
    <x v="85"/>
    <s v="Használt"/>
    <x v="2"/>
    <n v="4020000"/>
    <n v="10.93"/>
    <x v="0"/>
    <x v="5"/>
    <x v="1"/>
    <x v="1"/>
  </r>
  <r>
    <n v="91"/>
    <x v="4"/>
    <s v="GEM-730"/>
    <x v="86"/>
    <s v="Használt"/>
    <x v="3"/>
    <n v="4050000"/>
    <n v="5.09"/>
    <x v="2"/>
    <x v="2"/>
    <x v="0"/>
    <x v="2"/>
  </r>
  <r>
    <n v="92"/>
    <x v="4"/>
    <s v="HSQ-098"/>
    <x v="87"/>
    <s v="Új"/>
    <x v="4"/>
    <n v="3530000"/>
    <n v="4.7300000000000004"/>
    <x v="2"/>
    <x v="0"/>
    <x v="0"/>
    <x v="0"/>
  </r>
  <r>
    <n v="93"/>
    <x v="11"/>
    <s v="RIN-919"/>
    <x v="88"/>
    <s v="Új"/>
    <x v="4"/>
    <n v="1870000"/>
    <n v="7.6"/>
    <x v="1"/>
    <x v="13"/>
    <x v="0"/>
    <x v="2"/>
  </r>
  <r>
    <n v="94"/>
    <x v="1"/>
    <s v="YEI-996"/>
    <x v="89"/>
    <s v="Használt"/>
    <x v="3"/>
    <n v="4900000"/>
    <n v="10.78"/>
    <x v="2"/>
    <x v="14"/>
    <x v="1"/>
    <x v="3"/>
  </r>
  <r>
    <n v="95"/>
    <x v="10"/>
    <s v="JNM-553"/>
    <x v="90"/>
    <s v="Használt"/>
    <x v="5"/>
    <n v="2470000"/>
    <n v="9.39"/>
    <x v="0"/>
    <x v="15"/>
    <x v="2"/>
    <x v="5"/>
  </r>
  <r>
    <n v="96"/>
    <x v="6"/>
    <s v="YJQ-978"/>
    <x v="91"/>
    <s v="Új"/>
    <x v="3"/>
    <n v="2970000"/>
    <n v="4.68"/>
    <x v="1"/>
    <x v="11"/>
    <x v="1"/>
    <x v="1"/>
  </r>
  <r>
    <n v="97"/>
    <x v="6"/>
    <s v="OVH-700"/>
    <x v="92"/>
    <s v="Használt"/>
    <x v="4"/>
    <n v="3980000"/>
    <n v="10.4"/>
    <x v="0"/>
    <x v="16"/>
    <x v="0"/>
    <x v="2"/>
  </r>
  <r>
    <n v="98"/>
    <x v="6"/>
    <s v="QBQ-993"/>
    <x v="93"/>
    <s v="Használt"/>
    <x v="4"/>
    <n v="4420000"/>
    <n v="7.43"/>
    <x v="1"/>
    <x v="0"/>
    <x v="0"/>
    <x v="0"/>
  </r>
  <r>
    <n v="99"/>
    <x v="6"/>
    <s v="UJW-779"/>
    <x v="94"/>
    <s v="Használt"/>
    <x v="1"/>
    <n v="2850000"/>
    <n v="5.8"/>
    <x v="1"/>
    <x v="12"/>
    <x v="1"/>
    <x v="6"/>
  </r>
  <r>
    <n v="100"/>
    <x v="5"/>
    <s v="XJS-575"/>
    <x v="95"/>
    <s v="Új"/>
    <x v="1"/>
    <n v="4490000"/>
    <n v="5.39"/>
    <x v="2"/>
    <x v="0"/>
    <x v="0"/>
    <x v="0"/>
  </r>
  <r>
    <n v="101"/>
    <x v="3"/>
    <s v="GSZ-167"/>
    <x v="96"/>
    <s v="Használt"/>
    <x v="4"/>
    <n v="4240000"/>
    <n v="8.6999999999999993"/>
    <x v="0"/>
    <x v="19"/>
    <x v="1"/>
    <x v="6"/>
  </r>
  <r>
    <n v="102"/>
    <x v="11"/>
    <s v="EZC-395"/>
    <x v="97"/>
    <s v="Használt"/>
    <x v="3"/>
    <n v="1550000"/>
    <n v="9.81"/>
    <x v="0"/>
    <x v="17"/>
    <x v="0"/>
    <x v="4"/>
  </r>
  <r>
    <n v="103"/>
    <x v="6"/>
    <s v="AGD-537"/>
    <x v="98"/>
    <s v="Új"/>
    <x v="4"/>
    <n v="3870000"/>
    <n v="8.75"/>
    <x v="2"/>
    <x v="6"/>
    <x v="2"/>
    <x v="5"/>
  </r>
  <r>
    <n v="104"/>
    <x v="2"/>
    <s v="MDA-841"/>
    <x v="99"/>
    <s v="Használt"/>
    <x v="4"/>
    <n v="4600000"/>
    <n v="9.33"/>
    <x v="2"/>
    <x v="10"/>
    <x v="1"/>
    <x v="3"/>
  </r>
  <r>
    <n v="105"/>
    <x v="0"/>
    <s v="UNP-718"/>
    <x v="100"/>
    <s v="Használt"/>
    <x v="4"/>
    <n v="1840000"/>
    <n v="5.46"/>
    <x v="1"/>
    <x v="6"/>
    <x v="2"/>
    <x v="5"/>
  </r>
  <r>
    <n v="106"/>
    <x v="8"/>
    <s v="CED-248"/>
    <x v="12"/>
    <s v="Használt"/>
    <x v="4"/>
    <n v="4100000"/>
    <n v="6.28"/>
    <x v="0"/>
    <x v="13"/>
    <x v="0"/>
    <x v="2"/>
  </r>
  <r>
    <n v="107"/>
    <x v="4"/>
    <s v="LCR-592"/>
    <x v="101"/>
    <s v="Új"/>
    <x v="0"/>
    <n v="1960000"/>
    <n v="10.56"/>
    <x v="1"/>
    <x v="14"/>
    <x v="1"/>
    <x v="3"/>
  </r>
  <r>
    <n v="108"/>
    <x v="1"/>
    <s v="QJX-773"/>
    <x v="102"/>
    <s v="Használt"/>
    <x v="1"/>
    <n v="4670000"/>
    <n v="4.9000000000000004"/>
    <x v="0"/>
    <x v="16"/>
    <x v="0"/>
    <x v="2"/>
  </r>
  <r>
    <n v="109"/>
    <x v="10"/>
    <s v="SXA-813"/>
    <x v="68"/>
    <s v="Használt"/>
    <x v="0"/>
    <n v="3290000"/>
    <n v="7.56"/>
    <x v="0"/>
    <x v="10"/>
    <x v="1"/>
    <x v="3"/>
  </r>
  <r>
    <n v="110"/>
    <x v="2"/>
    <s v="JDM-112"/>
    <x v="103"/>
    <s v="Használt"/>
    <x v="0"/>
    <n v="3510000"/>
    <n v="4.09"/>
    <x v="1"/>
    <x v="2"/>
    <x v="0"/>
    <x v="2"/>
  </r>
  <r>
    <n v="111"/>
    <x v="1"/>
    <s v="FHM-608"/>
    <x v="104"/>
    <s v="Új"/>
    <x v="1"/>
    <n v="2670000"/>
    <n v="10.07"/>
    <x v="2"/>
    <x v="17"/>
    <x v="0"/>
    <x v="4"/>
  </r>
  <r>
    <n v="112"/>
    <x v="2"/>
    <s v="RFQ-147"/>
    <x v="105"/>
    <s v="Használt"/>
    <x v="1"/>
    <n v="3410000"/>
    <n v="10.42"/>
    <x v="2"/>
    <x v="11"/>
    <x v="1"/>
    <x v="1"/>
  </r>
  <r>
    <n v="113"/>
    <x v="3"/>
    <s v="WAY-159"/>
    <x v="106"/>
    <s v="Használt"/>
    <x v="3"/>
    <n v="1760000"/>
    <n v="9.35"/>
    <x v="1"/>
    <x v="11"/>
    <x v="1"/>
    <x v="1"/>
  </r>
  <r>
    <n v="114"/>
    <x v="2"/>
    <s v="CWV-575"/>
    <x v="107"/>
    <s v="Használt"/>
    <x v="0"/>
    <n v="4230000"/>
    <n v="7.68"/>
    <x v="2"/>
    <x v="16"/>
    <x v="0"/>
    <x v="2"/>
  </r>
  <r>
    <n v="115"/>
    <x v="0"/>
    <s v="DTI-212"/>
    <x v="108"/>
    <s v="Használt"/>
    <x v="3"/>
    <n v="2690000"/>
    <n v="5.32"/>
    <x v="1"/>
    <x v="12"/>
    <x v="1"/>
    <x v="6"/>
  </r>
  <r>
    <n v="116"/>
    <x v="1"/>
    <s v="HAK-652"/>
    <x v="109"/>
    <s v="Új"/>
    <x v="0"/>
    <n v="3240000"/>
    <n v="4.9000000000000004"/>
    <x v="2"/>
    <x v="6"/>
    <x v="2"/>
    <x v="5"/>
  </r>
  <r>
    <n v="117"/>
    <x v="1"/>
    <s v="PNO-282"/>
    <x v="110"/>
    <s v="Használt"/>
    <x v="1"/>
    <n v="4340000"/>
    <n v="10.74"/>
    <x v="0"/>
    <x v="5"/>
    <x v="1"/>
    <x v="1"/>
  </r>
  <r>
    <n v="118"/>
    <x v="12"/>
    <s v="SYI-838"/>
    <x v="111"/>
    <s v="Használt"/>
    <x v="0"/>
    <n v="2670000"/>
    <n v="7.08"/>
    <x v="2"/>
    <x v="11"/>
    <x v="1"/>
    <x v="1"/>
  </r>
  <r>
    <n v="119"/>
    <x v="2"/>
    <s v="PER-246"/>
    <x v="112"/>
    <s v="Használt"/>
    <x v="0"/>
    <n v="3780000"/>
    <n v="6.69"/>
    <x v="2"/>
    <x v="19"/>
    <x v="1"/>
    <x v="6"/>
  </r>
  <r>
    <n v="120"/>
    <x v="3"/>
    <s v="UCC-400"/>
    <x v="113"/>
    <s v="Használt"/>
    <x v="1"/>
    <n v="3420000"/>
    <n v="5.21"/>
    <x v="1"/>
    <x v="10"/>
    <x v="1"/>
    <x v="3"/>
  </r>
  <r>
    <n v="121"/>
    <x v="12"/>
    <s v="UFW-192"/>
    <x v="114"/>
    <s v="Használt"/>
    <x v="2"/>
    <n v="4600000"/>
    <n v="6.23"/>
    <x v="0"/>
    <x v="4"/>
    <x v="0"/>
    <x v="4"/>
  </r>
  <r>
    <n v="122"/>
    <x v="6"/>
    <s v="JBA-121"/>
    <x v="94"/>
    <s v="Használt"/>
    <x v="1"/>
    <n v="3250000"/>
    <n v="4.25"/>
    <x v="1"/>
    <x v="5"/>
    <x v="1"/>
    <x v="1"/>
  </r>
  <r>
    <n v="123"/>
    <x v="4"/>
    <s v="SHG-555"/>
    <x v="115"/>
    <s v="Használt"/>
    <x v="1"/>
    <n v="3340000"/>
    <n v="7.62"/>
    <x v="2"/>
    <x v="16"/>
    <x v="0"/>
    <x v="2"/>
  </r>
  <r>
    <n v="124"/>
    <x v="1"/>
    <s v="KYH-812"/>
    <x v="116"/>
    <s v="Új"/>
    <x v="5"/>
    <n v="3050000"/>
    <n v="7.41"/>
    <x v="1"/>
    <x v="4"/>
    <x v="0"/>
    <x v="4"/>
  </r>
  <r>
    <n v="125"/>
    <x v="11"/>
    <s v="UVX-121"/>
    <x v="117"/>
    <s v="Használt"/>
    <x v="0"/>
    <n v="3670000"/>
    <n v="8.3000000000000007"/>
    <x v="1"/>
    <x v="10"/>
    <x v="1"/>
    <x v="3"/>
  </r>
  <r>
    <n v="126"/>
    <x v="0"/>
    <s v="FYX-069"/>
    <x v="118"/>
    <s v="Használt"/>
    <x v="3"/>
    <n v="1740000"/>
    <n v="10.48"/>
    <x v="0"/>
    <x v="15"/>
    <x v="2"/>
    <x v="5"/>
  </r>
  <r>
    <n v="127"/>
    <x v="7"/>
    <s v="KQY-154"/>
    <x v="119"/>
    <s v="Használt"/>
    <x v="3"/>
    <n v="4570000"/>
    <n v="8.18"/>
    <x v="0"/>
    <x v="8"/>
    <x v="0"/>
    <x v="4"/>
  </r>
  <r>
    <n v="128"/>
    <x v="1"/>
    <s v="BOI-849"/>
    <x v="120"/>
    <s v="Használt"/>
    <x v="4"/>
    <n v="3450000"/>
    <n v="9.34"/>
    <x v="1"/>
    <x v="2"/>
    <x v="0"/>
    <x v="2"/>
  </r>
  <r>
    <n v="129"/>
    <x v="1"/>
    <s v="CIF-314"/>
    <x v="121"/>
    <s v="Használt"/>
    <x v="0"/>
    <n v="1420000"/>
    <n v="9.65"/>
    <x v="2"/>
    <x v="4"/>
    <x v="0"/>
    <x v="4"/>
  </r>
  <r>
    <n v="130"/>
    <x v="0"/>
    <s v="SFQ-117"/>
    <x v="122"/>
    <s v="Használt"/>
    <x v="0"/>
    <n v="2450000"/>
    <n v="4.57"/>
    <x v="1"/>
    <x v="13"/>
    <x v="0"/>
    <x v="2"/>
  </r>
  <r>
    <n v="131"/>
    <x v="1"/>
    <s v="UQS-013"/>
    <x v="123"/>
    <s v="Használt"/>
    <x v="1"/>
    <n v="2800000"/>
    <n v="4.8899999999999997"/>
    <x v="1"/>
    <x v="1"/>
    <x v="1"/>
    <x v="1"/>
  </r>
  <r>
    <n v="132"/>
    <x v="7"/>
    <s v="RIG-828"/>
    <x v="124"/>
    <s v="Használt"/>
    <x v="1"/>
    <n v="2650000"/>
    <n v="4.8499999999999996"/>
    <x v="0"/>
    <x v="15"/>
    <x v="2"/>
    <x v="5"/>
  </r>
  <r>
    <n v="133"/>
    <x v="11"/>
    <s v="RVQ-908"/>
    <x v="125"/>
    <s v="Használt"/>
    <x v="4"/>
    <n v="2700000"/>
    <n v="9.92"/>
    <x v="0"/>
    <x v="2"/>
    <x v="0"/>
    <x v="2"/>
  </r>
  <r>
    <n v="134"/>
    <x v="3"/>
    <s v="AQJ-192"/>
    <x v="126"/>
    <s v="Használt"/>
    <x v="4"/>
    <n v="3460000"/>
    <n v="7.56"/>
    <x v="0"/>
    <x v="9"/>
    <x v="0"/>
    <x v="0"/>
  </r>
  <r>
    <n v="135"/>
    <x v="9"/>
    <s v="HXK-599"/>
    <x v="127"/>
    <s v="Használt"/>
    <x v="5"/>
    <n v="4670000"/>
    <n v="9.6999999999999993"/>
    <x v="1"/>
    <x v="16"/>
    <x v="0"/>
    <x v="2"/>
  </r>
  <r>
    <n v="136"/>
    <x v="1"/>
    <s v="ZXN-417"/>
    <x v="128"/>
    <s v="Használt"/>
    <x v="2"/>
    <n v="1980000"/>
    <n v="7.02"/>
    <x v="1"/>
    <x v="5"/>
    <x v="1"/>
    <x v="1"/>
  </r>
  <r>
    <n v="137"/>
    <x v="4"/>
    <s v="CRK-545"/>
    <x v="129"/>
    <s v="Használt"/>
    <x v="4"/>
    <n v="3840000"/>
    <n v="5.04"/>
    <x v="2"/>
    <x v="9"/>
    <x v="0"/>
    <x v="0"/>
  </r>
  <r>
    <n v="138"/>
    <x v="2"/>
    <s v="QBQ-363"/>
    <x v="130"/>
    <s v="Használt"/>
    <x v="4"/>
    <n v="3090000"/>
    <n v="6.96"/>
    <x v="2"/>
    <x v="3"/>
    <x v="1"/>
    <x v="3"/>
  </r>
  <r>
    <n v="139"/>
    <x v="12"/>
    <s v="RIZ-610"/>
    <x v="131"/>
    <s v="Új"/>
    <x v="0"/>
    <n v="4330000"/>
    <n v="6.25"/>
    <x v="2"/>
    <x v="10"/>
    <x v="1"/>
    <x v="3"/>
  </r>
  <r>
    <n v="140"/>
    <x v="5"/>
    <s v="MMZ-488"/>
    <x v="132"/>
    <s v="Használt"/>
    <x v="4"/>
    <n v="5000000"/>
    <n v="4.53"/>
    <x v="2"/>
    <x v="10"/>
    <x v="1"/>
    <x v="3"/>
  </r>
  <r>
    <n v="141"/>
    <x v="5"/>
    <s v="HIK-091"/>
    <x v="133"/>
    <s v="Új"/>
    <x v="1"/>
    <n v="1540000"/>
    <n v="10.39"/>
    <x v="2"/>
    <x v="10"/>
    <x v="1"/>
    <x v="3"/>
  </r>
  <r>
    <n v="142"/>
    <x v="12"/>
    <s v="XLT-937"/>
    <x v="134"/>
    <s v="Használt"/>
    <x v="3"/>
    <n v="1610000"/>
    <n v="5.46"/>
    <x v="2"/>
    <x v="9"/>
    <x v="0"/>
    <x v="0"/>
  </r>
  <r>
    <n v="143"/>
    <x v="2"/>
    <s v="CDC-328"/>
    <x v="135"/>
    <s v="Használt"/>
    <x v="4"/>
    <n v="2740000"/>
    <n v="8.4"/>
    <x v="2"/>
    <x v="3"/>
    <x v="1"/>
    <x v="3"/>
  </r>
  <r>
    <n v="144"/>
    <x v="7"/>
    <s v="FMP-591"/>
    <x v="96"/>
    <s v="Használt"/>
    <x v="0"/>
    <n v="4530000"/>
    <n v="10.69"/>
    <x v="0"/>
    <x v="10"/>
    <x v="1"/>
    <x v="3"/>
  </r>
  <r>
    <n v="145"/>
    <x v="1"/>
    <s v="BGV-608"/>
    <x v="136"/>
    <s v="Használt"/>
    <x v="0"/>
    <n v="3860000"/>
    <n v="5.53"/>
    <x v="0"/>
    <x v="7"/>
    <x v="1"/>
    <x v="6"/>
  </r>
  <r>
    <n v="146"/>
    <x v="0"/>
    <s v="UVS-306"/>
    <x v="50"/>
    <s v="Új"/>
    <x v="4"/>
    <n v="3010000"/>
    <n v="9.07"/>
    <x v="2"/>
    <x v="16"/>
    <x v="0"/>
    <x v="2"/>
  </r>
  <r>
    <n v="147"/>
    <x v="4"/>
    <s v="HFK-923"/>
    <x v="137"/>
    <s v="Új"/>
    <x v="1"/>
    <n v="3710000"/>
    <n v="5.98"/>
    <x v="1"/>
    <x v="13"/>
    <x v="0"/>
    <x v="2"/>
  </r>
  <r>
    <n v="148"/>
    <x v="2"/>
    <s v="OFA-794"/>
    <x v="37"/>
    <s v="Használt"/>
    <x v="5"/>
    <n v="4980000"/>
    <n v="9.2200000000000006"/>
    <x v="0"/>
    <x v="9"/>
    <x v="0"/>
    <x v="0"/>
  </r>
  <r>
    <n v="149"/>
    <x v="1"/>
    <s v="FTP-898"/>
    <x v="138"/>
    <s v="Új"/>
    <x v="4"/>
    <n v="3570000"/>
    <n v="7.41"/>
    <x v="1"/>
    <x v="5"/>
    <x v="1"/>
    <x v="1"/>
  </r>
  <r>
    <n v="150"/>
    <x v="12"/>
    <s v="ZMY-291"/>
    <x v="139"/>
    <s v="Új"/>
    <x v="3"/>
    <n v="5000000"/>
    <n v="5.61"/>
    <x v="2"/>
    <x v="8"/>
    <x v="0"/>
    <x v="4"/>
  </r>
  <r>
    <n v="151"/>
    <x v="0"/>
    <s v="IYT-439"/>
    <x v="140"/>
    <s v="Használt"/>
    <x v="4"/>
    <n v="1690000"/>
    <n v="4.62"/>
    <x v="1"/>
    <x v="12"/>
    <x v="1"/>
    <x v="6"/>
  </r>
  <r>
    <n v="152"/>
    <x v="1"/>
    <s v="BVA-181"/>
    <x v="141"/>
    <s v="Új"/>
    <x v="1"/>
    <n v="2400000"/>
    <n v="5.25"/>
    <x v="1"/>
    <x v="1"/>
    <x v="1"/>
    <x v="1"/>
  </r>
  <r>
    <n v="153"/>
    <x v="0"/>
    <s v="QZP-481"/>
    <x v="142"/>
    <s v="Használt"/>
    <x v="1"/>
    <n v="4360000"/>
    <n v="8.6"/>
    <x v="2"/>
    <x v="8"/>
    <x v="0"/>
    <x v="4"/>
  </r>
  <r>
    <n v="154"/>
    <x v="1"/>
    <s v="ELD-082"/>
    <x v="143"/>
    <s v="Használt"/>
    <x v="3"/>
    <n v="1580000"/>
    <n v="4.51"/>
    <x v="2"/>
    <x v="3"/>
    <x v="1"/>
    <x v="3"/>
  </r>
  <r>
    <n v="155"/>
    <x v="3"/>
    <s v="PDL-744"/>
    <x v="144"/>
    <s v="Használt"/>
    <x v="4"/>
    <n v="1360000"/>
    <n v="8.4700000000000006"/>
    <x v="1"/>
    <x v="5"/>
    <x v="1"/>
    <x v="1"/>
  </r>
  <r>
    <n v="156"/>
    <x v="11"/>
    <s v="EJR-563"/>
    <x v="145"/>
    <s v="Új"/>
    <x v="4"/>
    <n v="2150000"/>
    <n v="4.62"/>
    <x v="0"/>
    <x v="11"/>
    <x v="1"/>
    <x v="1"/>
  </r>
  <r>
    <n v="157"/>
    <x v="7"/>
    <s v="BRN-310"/>
    <x v="146"/>
    <s v="Használt"/>
    <x v="1"/>
    <n v="1900000"/>
    <n v="11.01"/>
    <x v="2"/>
    <x v="7"/>
    <x v="1"/>
    <x v="6"/>
  </r>
  <r>
    <n v="158"/>
    <x v="2"/>
    <s v="NEL-612"/>
    <x v="147"/>
    <s v="Új"/>
    <x v="1"/>
    <n v="1830000"/>
    <n v="5.79"/>
    <x v="1"/>
    <x v="3"/>
    <x v="1"/>
    <x v="3"/>
  </r>
  <r>
    <n v="159"/>
    <x v="4"/>
    <s v="WLZ-645"/>
    <x v="148"/>
    <s v="Használt"/>
    <x v="1"/>
    <n v="1470000"/>
    <n v="6.64"/>
    <x v="1"/>
    <x v="9"/>
    <x v="0"/>
    <x v="0"/>
  </r>
  <r>
    <n v="160"/>
    <x v="8"/>
    <s v="QJN-138"/>
    <x v="149"/>
    <s v="Használt"/>
    <x v="4"/>
    <n v="3190000"/>
    <n v="10.32"/>
    <x v="2"/>
    <x v="8"/>
    <x v="0"/>
    <x v="4"/>
  </r>
  <r>
    <n v="161"/>
    <x v="0"/>
    <s v="GFC-435"/>
    <x v="150"/>
    <s v="Használt"/>
    <x v="5"/>
    <n v="4190000"/>
    <n v="6.24"/>
    <x v="2"/>
    <x v="0"/>
    <x v="0"/>
    <x v="0"/>
  </r>
  <r>
    <n v="162"/>
    <x v="10"/>
    <s v="ELX-754"/>
    <x v="151"/>
    <s v="Új"/>
    <x v="4"/>
    <n v="4510000"/>
    <n v="7.2"/>
    <x v="1"/>
    <x v="19"/>
    <x v="1"/>
    <x v="6"/>
  </r>
  <r>
    <n v="163"/>
    <x v="0"/>
    <s v="GBF-939"/>
    <x v="152"/>
    <s v="Használt"/>
    <x v="3"/>
    <n v="2060000"/>
    <n v="8.6999999999999993"/>
    <x v="1"/>
    <x v="2"/>
    <x v="0"/>
    <x v="2"/>
  </r>
  <r>
    <n v="164"/>
    <x v="6"/>
    <s v="YHD-545"/>
    <x v="153"/>
    <s v="Új"/>
    <x v="1"/>
    <n v="2490000"/>
    <n v="6.76"/>
    <x v="1"/>
    <x v="2"/>
    <x v="0"/>
    <x v="2"/>
  </r>
  <r>
    <n v="165"/>
    <x v="0"/>
    <s v="QNG-841"/>
    <x v="2"/>
    <s v="Használt"/>
    <x v="4"/>
    <n v="2440000"/>
    <n v="6.62"/>
    <x v="0"/>
    <x v="10"/>
    <x v="1"/>
    <x v="3"/>
  </r>
  <r>
    <n v="166"/>
    <x v="4"/>
    <s v="WEH-970"/>
    <x v="154"/>
    <s v="Használt"/>
    <x v="4"/>
    <n v="3170000"/>
    <n v="8.85"/>
    <x v="0"/>
    <x v="5"/>
    <x v="1"/>
    <x v="1"/>
  </r>
  <r>
    <n v="167"/>
    <x v="9"/>
    <s v="WSX-213"/>
    <x v="155"/>
    <s v="Használt"/>
    <x v="3"/>
    <n v="4800000"/>
    <n v="6.86"/>
    <x v="0"/>
    <x v="2"/>
    <x v="0"/>
    <x v="2"/>
  </r>
  <r>
    <n v="168"/>
    <x v="9"/>
    <s v="TNT-689"/>
    <x v="66"/>
    <s v="Használt"/>
    <x v="4"/>
    <n v="2610000"/>
    <n v="7.4"/>
    <x v="1"/>
    <x v="5"/>
    <x v="1"/>
    <x v="1"/>
  </r>
  <r>
    <n v="169"/>
    <x v="5"/>
    <s v="SXQ-963"/>
    <x v="156"/>
    <s v="Új"/>
    <x v="1"/>
    <n v="3910000"/>
    <n v="6.63"/>
    <x v="2"/>
    <x v="9"/>
    <x v="0"/>
    <x v="0"/>
  </r>
  <r>
    <n v="170"/>
    <x v="10"/>
    <s v="SZF-150"/>
    <x v="98"/>
    <s v="Használt"/>
    <x v="0"/>
    <n v="4120000"/>
    <n v="11.1"/>
    <x v="1"/>
    <x v="17"/>
    <x v="0"/>
    <x v="4"/>
  </r>
  <r>
    <n v="171"/>
    <x v="2"/>
    <s v="WHT-687"/>
    <x v="157"/>
    <s v="Használt"/>
    <x v="4"/>
    <n v="4870000"/>
    <n v="5.72"/>
    <x v="2"/>
    <x v="2"/>
    <x v="0"/>
    <x v="2"/>
  </r>
  <r>
    <n v="172"/>
    <x v="4"/>
    <s v="ZTL-064"/>
    <x v="158"/>
    <s v="Új"/>
    <x v="5"/>
    <n v="3500000"/>
    <n v="6.12"/>
    <x v="0"/>
    <x v="15"/>
    <x v="2"/>
    <x v="5"/>
  </r>
  <r>
    <n v="173"/>
    <x v="0"/>
    <s v="BCN-307"/>
    <x v="159"/>
    <s v="Használt"/>
    <x v="4"/>
    <n v="3010000"/>
    <n v="5.18"/>
    <x v="1"/>
    <x v="16"/>
    <x v="0"/>
    <x v="2"/>
  </r>
  <r>
    <n v="174"/>
    <x v="5"/>
    <s v="WRY-911"/>
    <x v="160"/>
    <s v="Új"/>
    <x v="4"/>
    <n v="1720000"/>
    <n v="7.02"/>
    <x v="0"/>
    <x v="9"/>
    <x v="0"/>
    <x v="0"/>
  </r>
  <r>
    <n v="175"/>
    <x v="4"/>
    <s v="EQG-949"/>
    <x v="161"/>
    <s v="Használt"/>
    <x v="1"/>
    <n v="1350000"/>
    <n v="6.76"/>
    <x v="0"/>
    <x v="11"/>
    <x v="1"/>
    <x v="1"/>
  </r>
  <r>
    <n v="176"/>
    <x v="12"/>
    <s v="RBD-505"/>
    <x v="162"/>
    <s v="Új"/>
    <x v="4"/>
    <n v="2370000"/>
    <n v="5.28"/>
    <x v="2"/>
    <x v="13"/>
    <x v="0"/>
    <x v="2"/>
  </r>
  <r>
    <n v="177"/>
    <x v="4"/>
    <s v="BBR-942"/>
    <x v="139"/>
    <s v="Használt"/>
    <x v="0"/>
    <n v="4580000"/>
    <n v="8.25"/>
    <x v="1"/>
    <x v="4"/>
    <x v="0"/>
    <x v="4"/>
  </r>
  <r>
    <n v="178"/>
    <x v="1"/>
    <s v="WOL-870"/>
    <x v="24"/>
    <s v="Használt"/>
    <x v="5"/>
    <n v="4490000"/>
    <n v="7.09"/>
    <x v="2"/>
    <x v="17"/>
    <x v="0"/>
    <x v="4"/>
  </r>
  <r>
    <n v="179"/>
    <x v="11"/>
    <s v="BEX-864"/>
    <x v="163"/>
    <s v="Használt"/>
    <x v="0"/>
    <n v="2940000"/>
    <n v="10.99"/>
    <x v="1"/>
    <x v="8"/>
    <x v="0"/>
    <x v="4"/>
  </r>
  <r>
    <n v="180"/>
    <x v="8"/>
    <s v="OBX-352"/>
    <x v="86"/>
    <s v="Használt"/>
    <x v="4"/>
    <n v="1940000"/>
    <n v="7.08"/>
    <x v="0"/>
    <x v="12"/>
    <x v="1"/>
    <x v="6"/>
  </r>
  <r>
    <n v="181"/>
    <x v="1"/>
    <s v="YUG-374"/>
    <x v="164"/>
    <s v="Új"/>
    <x v="0"/>
    <n v="4670000"/>
    <n v="6.76"/>
    <x v="1"/>
    <x v="12"/>
    <x v="1"/>
    <x v="6"/>
  </r>
  <r>
    <n v="182"/>
    <x v="0"/>
    <s v="JJT-635"/>
    <x v="165"/>
    <s v="Használt"/>
    <x v="3"/>
    <n v="2670000"/>
    <n v="7.24"/>
    <x v="0"/>
    <x v="9"/>
    <x v="0"/>
    <x v="0"/>
  </r>
  <r>
    <n v="183"/>
    <x v="4"/>
    <s v="GVU-364"/>
    <x v="146"/>
    <s v="Használt"/>
    <x v="0"/>
    <n v="3790000"/>
    <n v="6.65"/>
    <x v="2"/>
    <x v="0"/>
    <x v="0"/>
    <x v="0"/>
  </r>
  <r>
    <n v="184"/>
    <x v="1"/>
    <s v="ZDY-872"/>
    <x v="166"/>
    <s v="Használt"/>
    <x v="3"/>
    <n v="4460000"/>
    <n v="10.61"/>
    <x v="2"/>
    <x v="1"/>
    <x v="1"/>
    <x v="1"/>
  </r>
  <r>
    <n v="185"/>
    <x v="1"/>
    <s v="QOJ-611"/>
    <x v="114"/>
    <s v="Használt"/>
    <x v="5"/>
    <n v="2630000"/>
    <n v="10.86"/>
    <x v="2"/>
    <x v="7"/>
    <x v="1"/>
    <x v="6"/>
  </r>
  <r>
    <n v="186"/>
    <x v="2"/>
    <s v="GCI-682"/>
    <x v="167"/>
    <s v="Használt"/>
    <x v="4"/>
    <n v="4120000"/>
    <n v="6.97"/>
    <x v="0"/>
    <x v="13"/>
    <x v="0"/>
    <x v="2"/>
  </r>
  <r>
    <n v="187"/>
    <x v="11"/>
    <s v="HIW-077"/>
    <x v="102"/>
    <s v="Új"/>
    <x v="2"/>
    <n v="2910000"/>
    <n v="5.8"/>
    <x v="2"/>
    <x v="3"/>
    <x v="1"/>
    <x v="3"/>
  </r>
  <r>
    <n v="188"/>
    <x v="1"/>
    <s v="QOO-141"/>
    <x v="168"/>
    <s v="Használt"/>
    <x v="0"/>
    <n v="2450000"/>
    <n v="8.36"/>
    <x v="0"/>
    <x v="8"/>
    <x v="0"/>
    <x v="4"/>
  </r>
  <r>
    <n v="189"/>
    <x v="3"/>
    <s v="LCF-040"/>
    <x v="169"/>
    <s v="Használt"/>
    <x v="0"/>
    <n v="3400000"/>
    <n v="8.18"/>
    <x v="0"/>
    <x v="13"/>
    <x v="0"/>
    <x v="2"/>
  </r>
  <r>
    <n v="190"/>
    <x v="8"/>
    <s v="PYM-372"/>
    <x v="170"/>
    <s v="Használt"/>
    <x v="0"/>
    <n v="2760000"/>
    <n v="8.25"/>
    <x v="2"/>
    <x v="3"/>
    <x v="1"/>
    <x v="3"/>
  </r>
  <r>
    <n v="191"/>
    <x v="12"/>
    <s v="EPL-815"/>
    <x v="171"/>
    <s v="Új"/>
    <x v="0"/>
    <n v="2060000"/>
    <n v="4.01"/>
    <x v="0"/>
    <x v="5"/>
    <x v="1"/>
    <x v="1"/>
  </r>
  <r>
    <n v="192"/>
    <x v="6"/>
    <s v="XHK-229"/>
    <x v="172"/>
    <s v="Használt"/>
    <x v="5"/>
    <n v="1910000"/>
    <n v="4.92"/>
    <x v="1"/>
    <x v="1"/>
    <x v="1"/>
    <x v="1"/>
  </r>
  <r>
    <n v="193"/>
    <x v="0"/>
    <s v="YCN-745"/>
    <x v="173"/>
    <s v="Új"/>
    <x v="5"/>
    <n v="4440000"/>
    <n v="9.16"/>
    <x v="0"/>
    <x v="0"/>
    <x v="0"/>
    <x v="0"/>
  </r>
  <r>
    <n v="194"/>
    <x v="5"/>
    <s v="AAD-492"/>
    <x v="61"/>
    <s v="Használt"/>
    <x v="4"/>
    <n v="1830000"/>
    <n v="5.93"/>
    <x v="0"/>
    <x v="3"/>
    <x v="1"/>
    <x v="3"/>
  </r>
  <r>
    <n v="195"/>
    <x v="5"/>
    <s v="ASB-971"/>
    <x v="174"/>
    <s v="Használt"/>
    <x v="0"/>
    <n v="4050000"/>
    <n v="6.89"/>
    <x v="1"/>
    <x v="15"/>
    <x v="2"/>
    <x v="5"/>
  </r>
  <r>
    <n v="196"/>
    <x v="7"/>
    <s v="UGW-778"/>
    <x v="175"/>
    <s v="Használt"/>
    <x v="5"/>
    <n v="4510000"/>
    <n v="8.23"/>
    <x v="2"/>
    <x v="3"/>
    <x v="1"/>
    <x v="3"/>
  </r>
  <r>
    <n v="197"/>
    <x v="0"/>
    <s v="BBI-818"/>
    <x v="176"/>
    <s v="Használt"/>
    <x v="4"/>
    <n v="3810000"/>
    <n v="6.44"/>
    <x v="2"/>
    <x v="2"/>
    <x v="0"/>
    <x v="2"/>
  </r>
  <r>
    <n v="198"/>
    <x v="12"/>
    <s v="OLQ-083"/>
    <x v="177"/>
    <s v="Használt"/>
    <x v="4"/>
    <n v="2870000"/>
    <n v="10.55"/>
    <x v="1"/>
    <x v="12"/>
    <x v="1"/>
    <x v="6"/>
  </r>
  <r>
    <n v="199"/>
    <x v="0"/>
    <s v="RMT-261"/>
    <x v="178"/>
    <s v="Használt"/>
    <x v="3"/>
    <n v="3100000"/>
    <n v="4.4000000000000004"/>
    <x v="2"/>
    <x v="17"/>
    <x v="0"/>
    <x v="4"/>
  </r>
  <r>
    <n v="200"/>
    <x v="3"/>
    <s v="CZN-197"/>
    <x v="47"/>
    <s v="Új"/>
    <x v="4"/>
    <n v="2610000"/>
    <n v="6.07"/>
    <x v="0"/>
    <x v="12"/>
    <x v="1"/>
    <x v="6"/>
  </r>
  <r>
    <n v="201"/>
    <x v="5"/>
    <s v="ZHT-363"/>
    <x v="179"/>
    <s v="Használt"/>
    <x v="0"/>
    <n v="2230000"/>
    <n v="9.98"/>
    <x v="2"/>
    <x v="13"/>
    <x v="0"/>
    <x v="2"/>
  </r>
  <r>
    <n v="202"/>
    <x v="11"/>
    <s v="YCZ-906"/>
    <x v="180"/>
    <s v="Használt"/>
    <x v="0"/>
    <n v="1620000"/>
    <n v="10.84"/>
    <x v="0"/>
    <x v="17"/>
    <x v="0"/>
    <x v="4"/>
  </r>
  <r>
    <n v="203"/>
    <x v="2"/>
    <s v="EXO-903"/>
    <x v="181"/>
    <s v="Új"/>
    <x v="0"/>
    <n v="1750000"/>
    <n v="9.31"/>
    <x v="2"/>
    <x v="10"/>
    <x v="1"/>
    <x v="3"/>
  </r>
  <r>
    <n v="204"/>
    <x v="1"/>
    <s v="QJR-762"/>
    <x v="80"/>
    <s v="Új"/>
    <x v="4"/>
    <n v="2880000"/>
    <n v="9.11"/>
    <x v="2"/>
    <x v="14"/>
    <x v="1"/>
    <x v="3"/>
  </r>
  <r>
    <n v="205"/>
    <x v="2"/>
    <s v="DUP-982"/>
    <x v="55"/>
    <s v="Új"/>
    <x v="4"/>
    <n v="1460000"/>
    <n v="7.36"/>
    <x v="2"/>
    <x v="18"/>
    <x v="0"/>
    <x v="0"/>
  </r>
  <r>
    <n v="206"/>
    <x v="3"/>
    <s v="UWS-370"/>
    <x v="182"/>
    <s v="Új"/>
    <x v="4"/>
    <n v="1650000"/>
    <n v="4.66"/>
    <x v="1"/>
    <x v="9"/>
    <x v="0"/>
    <x v="0"/>
  </r>
  <r>
    <n v="207"/>
    <x v="7"/>
    <s v="ZZH-948"/>
    <x v="183"/>
    <s v="Használt"/>
    <x v="0"/>
    <n v="1560000"/>
    <n v="5.92"/>
    <x v="0"/>
    <x v="16"/>
    <x v="0"/>
    <x v="2"/>
  </r>
  <r>
    <n v="208"/>
    <x v="6"/>
    <s v="AZU-888"/>
    <x v="184"/>
    <s v="Használt"/>
    <x v="2"/>
    <n v="2920000"/>
    <n v="7.13"/>
    <x v="1"/>
    <x v="11"/>
    <x v="1"/>
    <x v="1"/>
  </r>
  <r>
    <n v="209"/>
    <x v="1"/>
    <s v="QHQ-370"/>
    <x v="185"/>
    <s v="Használt"/>
    <x v="0"/>
    <n v="2620000"/>
    <n v="9.2899999999999991"/>
    <x v="2"/>
    <x v="10"/>
    <x v="1"/>
    <x v="3"/>
  </r>
  <r>
    <n v="210"/>
    <x v="11"/>
    <s v="JHF-786"/>
    <x v="186"/>
    <s v="Használt"/>
    <x v="1"/>
    <n v="1620000"/>
    <n v="10"/>
    <x v="2"/>
    <x v="19"/>
    <x v="1"/>
    <x v="6"/>
  </r>
  <r>
    <n v="211"/>
    <x v="1"/>
    <s v="MEN-680"/>
    <x v="77"/>
    <s v="Használt"/>
    <x v="3"/>
    <n v="2130000"/>
    <n v="4.72"/>
    <x v="0"/>
    <x v="11"/>
    <x v="1"/>
    <x v="1"/>
  </r>
  <r>
    <n v="212"/>
    <x v="12"/>
    <s v="NMH-694"/>
    <x v="187"/>
    <s v="Használt"/>
    <x v="0"/>
    <n v="4090000"/>
    <n v="4.88"/>
    <x v="0"/>
    <x v="18"/>
    <x v="0"/>
    <x v="0"/>
  </r>
  <r>
    <n v="213"/>
    <x v="1"/>
    <s v="CHS-843"/>
    <x v="188"/>
    <s v="Használt"/>
    <x v="1"/>
    <n v="1520000"/>
    <n v="10.99"/>
    <x v="0"/>
    <x v="9"/>
    <x v="0"/>
    <x v="0"/>
  </r>
  <r>
    <n v="214"/>
    <x v="1"/>
    <s v="MHG-535"/>
    <x v="189"/>
    <s v="Használt"/>
    <x v="4"/>
    <n v="2690000"/>
    <n v="8.39"/>
    <x v="2"/>
    <x v="12"/>
    <x v="1"/>
    <x v="6"/>
  </r>
  <r>
    <n v="215"/>
    <x v="2"/>
    <s v="WIF-246"/>
    <x v="190"/>
    <s v="Új"/>
    <x v="3"/>
    <n v="1910000"/>
    <n v="4.03"/>
    <x v="0"/>
    <x v="8"/>
    <x v="0"/>
    <x v="4"/>
  </r>
  <r>
    <n v="216"/>
    <x v="4"/>
    <s v="IMA-645"/>
    <x v="90"/>
    <s v="Új"/>
    <x v="0"/>
    <n v="4040000"/>
    <n v="11.01"/>
    <x v="2"/>
    <x v="18"/>
    <x v="0"/>
    <x v="0"/>
  </r>
  <r>
    <n v="217"/>
    <x v="6"/>
    <s v="HPZ-613"/>
    <x v="88"/>
    <s v="Használt"/>
    <x v="1"/>
    <n v="2080000"/>
    <n v="5.04"/>
    <x v="2"/>
    <x v="9"/>
    <x v="0"/>
    <x v="0"/>
  </r>
  <r>
    <n v="218"/>
    <x v="6"/>
    <s v="NPE-758"/>
    <x v="191"/>
    <s v="Új"/>
    <x v="0"/>
    <n v="4410000"/>
    <n v="5.4"/>
    <x v="1"/>
    <x v="4"/>
    <x v="0"/>
    <x v="4"/>
  </r>
  <r>
    <n v="219"/>
    <x v="5"/>
    <s v="SEU-088"/>
    <x v="192"/>
    <s v="Új"/>
    <x v="0"/>
    <n v="1730000"/>
    <n v="4.9400000000000004"/>
    <x v="2"/>
    <x v="8"/>
    <x v="0"/>
    <x v="4"/>
  </r>
  <r>
    <n v="220"/>
    <x v="6"/>
    <s v="KKR-643"/>
    <x v="66"/>
    <s v="Használt"/>
    <x v="5"/>
    <n v="3490000"/>
    <n v="10.5"/>
    <x v="1"/>
    <x v="17"/>
    <x v="0"/>
    <x v="4"/>
  </r>
  <r>
    <n v="221"/>
    <x v="1"/>
    <s v="FXA-781"/>
    <x v="193"/>
    <s v="Használt"/>
    <x v="1"/>
    <n v="3200000"/>
    <n v="10.96"/>
    <x v="2"/>
    <x v="3"/>
    <x v="1"/>
    <x v="3"/>
  </r>
  <r>
    <n v="222"/>
    <x v="1"/>
    <s v="HYX-276"/>
    <x v="194"/>
    <s v="Új"/>
    <x v="4"/>
    <n v="1450000"/>
    <n v="8.11"/>
    <x v="0"/>
    <x v="4"/>
    <x v="0"/>
    <x v="4"/>
  </r>
  <r>
    <n v="223"/>
    <x v="1"/>
    <s v="YLS-793"/>
    <x v="195"/>
    <s v="Új"/>
    <x v="4"/>
    <n v="3650000"/>
    <n v="5.5"/>
    <x v="2"/>
    <x v="11"/>
    <x v="1"/>
    <x v="1"/>
  </r>
  <r>
    <n v="224"/>
    <x v="8"/>
    <s v="NTP-464"/>
    <x v="196"/>
    <s v="Használt"/>
    <x v="4"/>
    <n v="1810000"/>
    <n v="4.1500000000000004"/>
    <x v="2"/>
    <x v="11"/>
    <x v="1"/>
    <x v="1"/>
  </r>
  <r>
    <n v="225"/>
    <x v="0"/>
    <s v="GWX-201"/>
    <x v="197"/>
    <s v="Használt"/>
    <x v="4"/>
    <n v="2140000"/>
    <n v="10.28"/>
    <x v="2"/>
    <x v="7"/>
    <x v="1"/>
    <x v="6"/>
  </r>
  <r>
    <n v="226"/>
    <x v="1"/>
    <s v="JTV-469"/>
    <x v="198"/>
    <s v="Használt"/>
    <x v="4"/>
    <n v="1500000"/>
    <n v="10.41"/>
    <x v="2"/>
    <x v="9"/>
    <x v="0"/>
    <x v="0"/>
  </r>
  <r>
    <n v="227"/>
    <x v="3"/>
    <s v="UBH-167"/>
    <x v="199"/>
    <s v="Használt"/>
    <x v="4"/>
    <n v="2520000"/>
    <n v="10.37"/>
    <x v="2"/>
    <x v="12"/>
    <x v="1"/>
    <x v="6"/>
  </r>
  <r>
    <n v="228"/>
    <x v="6"/>
    <s v="PRO-207"/>
    <x v="75"/>
    <s v="Használt"/>
    <x v="4"/>
    <n v="4530000"/>
    <n v="4.24"/>
    <x v="1"/>
    <x v="4"/>
    <x v="0"/>
    <x v="4"/>
  </r>
  <r>
    <n v="229"/>
    <x v="8"/>
    <s v="FHI-761"/>
    <x v="200"/>
    <s v="Használt"/>
    <x v="0"/>
    <n v="2880000"/>
    <n v="8.18"/>
    <x v="2"/>
    <x v="16"/>
    <x v="0"/>
    <x v="2"/>
  </r>
  <r>
    <n v="230"/>
    <x v="5"/>
    <s v="QVZ-885"/>
    <x v="201"/>
    <s v="Használt"/>
    <x v="2"/>
    <n v="3930000"/>
    <n v="8.98"/>
    <x v="2"/>
    <x v="17"/>
    <x v="0"/>
    <x v="4"/>
  </r>
  <r>
    <n v="231"/>
    <x v="7"/>
    <s v="JPU-301"/>
    <x v="202"/>
    <s v="Használt"/>
    <x v="3"/>
    <n v="3980000"/>
    <n v="8.41"/>
    <x v="2"/>
    <x v="0"/>
    <x v="0"/>
    <x v="0"/>
  </r>
  <r>
    <n v="232"/>
    <x v="9"/>
    <s v="XMX-370"/>
    <x v="203"/>
    <s v="Használt"/>
    <x v="0"/>
    <n v="4680000"/>
    <n v="8.16"/>
    <x v="2"/>
    <x v="6"/>
    <x v="2"/>
    <x v="5"/>
  </r>
  <r>
    <n v="233"/>
    <x v="8"/>
    <s v="EQU-827"/>
    <x v="204"/>
    <s v="Használt"/>
    <x v="4"/>
    <n v="2290000"/>
    <n v="7.48"/>
    <x v="1"/>
    <x v="5"/>
    <x v="1"/>
    <x v="1"/>
  </r>
  <r>
    <n v="234"/>
    <x v="3"/>
    <s v="JEU-433"/>
    <x v="87"/>
    <s v="Használt"/>
    <x v="5"/>
    <n v="4450000"/>
    <n v="7.03"/>
    <x v="0"/>
    <x v="5"/>
    <x v="1"/>
    <x v="1"/>
  </r>
  <r>
    <n v="235"/>
    <x v="1"/>
    <s v="KIY-825"/>
    <x v="205"/>
    <s v="Használt"/>
    <x v="4"/>
    <n v="3110000"/>
    <n v="4.3600000000000003"/>
    <x v="0"/>
    <x v="6"/>
    <x v="2"/>
    <x v="5"/>
  </r>
  <r>
    <n v="236"/>
    <x v="1"/>
    <s v="APP-530"/>
    <x v="206"/>
    <s v="Használt"/>
    <x v="4"/>
    <n v="4100000"/>
    <n v="7.53"/>
    <x v="0"/>
    <x v="1"/>
    <x v="1"/>
    <x v="1"/>
  </r>
  <r>
    <n v="237"/>
    <x v="3"/>
    <s v="JLA-004"/>
    <x v="207"/>
    <s v="Használt"/>
    <x v="1"/>
    <n v="1500000"/>
    <n v="8.85"/>
    <x v="0"/>
    <x v="15"/>
    <x v="2"/>
    <x v="5"/>
  </r>
  <r>
    <n v="238"/>
    <x v="3"/>
    <s v="NZB-450"/>
    <x v="151"/>
    <s v="Használt"/>
    <x v="1"/>
    <n v="1710000"/>
    <n v="7.66"/>
    <x v="1"/>
    <x v="6"/>
    <x v="2"/>
    <x v="5"/>
  </r>
  <r>
    <n v="239"/>
    <x v="5"/>
    <s v="SHT-966"/>
    <x v="208"/>
    <s v="Új"/>
    <x v="3"/>
    <n v="2190000"/>
    <n v="7.95"/>
    <x v="0"/>
    <x v="9"/>
    <x v="0"/>
    <x v="0"/>
  </r>
  <r>
    <n v="240"/>
    <x v="3"/>
    <s v="XXC-913"/>
    <x v="201"/>
    <s v="Használt"/>
    <x v="3"/>
    <n v="2600000"/>
    <n v="4.55"/>
    <x v="1"/>
    <x v="7"/>
    <x v="1"/>
    <x v="6"/>
  </r>
  <r>
    <n v="241"/>
    <x v="0"/>
    <s v="TIJ-228"/>
    <x v="130"/>
    <s v="Új"/>
    <x v="4"/>
    <n v="2540000"/>
    <n v="7.1"/>
    <x v="1"/>
    <x v="16"/>
    <x v="0"/>
    <x v="2"/>
  </r>
  <r>
    <n v="242"/>
    <x v="5"/>
    <s v="ZRN-251"/>
    <x v="209"/>
    <s v="Használt"/>
    <x v="5"/>
    <n v="4930000"/>
    <n v="7.87"/>
    <x v="2"/>
    <x v="15"/>
    <x v="2"/>
    <x v="5"/>
  </r>
  <r>
    <n v="243"/>
    <x v="0"/>
    <s v="DFR-178"/>
    <x v="210"/>
    <s v="Használt"/>
    <x v="4"/>
    <n v="3320000"/>
    <n v="4.32"/>
    <x v="0"/>
    <x v="4"/>
    <x v="0"/>
    <x v="4"/>
  </r>
  <r>
    <n v="244"/>
    <x v="4"/>
    <s v="QWN-873"/>
    <x v="211"/>
    <s v="Használt"/>
    <x v="1"/>
    <n v="3680000"/>
    <n v="5.53"/>
    <x v="0"/>
    <x v="12"/>
    <x v="1"/>
    <x v="6"/>
  </r>
  <r>
    <n v="245"/>
    <x v="8"/>
    <s v="ZEX-593"/>
    <x v="212"/>
    <s v="Új"/>
    <x v="1"/>
    <n v="2390000"/>
    <n v="4.8499999999999996"/>
    <x v="0"/>
    <x v="13"/>
    <x v="0"/>
    <x v="2"/>
  </r>
  <r>
    <n v="246"/>
    <x v="0"/>
    <s v="TAH-190"/>
    <x v="213"/>
    <s v="Használt"/>
    <x v="3"/>
    <n v="4810000"/>
    <n v="6.43"/>
    <x v="2"/>
    <x v="18"/>
    <x v="0"/>
    <x v="0"/>
  </r>
  <r>
    <n v="247"/>
    <x v="6"/>
    <s v="PFU-730"/>
    <x v="214"/>
    <s v="Használt"/>
    <x v="3"/>
    <n v="4040000"/>
    <n v="10.38"/>
    <x v="1"/>
    <x v="3"/>
    <x v="1"/>
    <x v="3"/>
  </r>
  <r>
    <n v="248"/>
    <x v="4"/>
    <s v="WZK-351"/>
    <x v="215"/>
    <s v="Új"/>
    <x v="4"/>
    <n v="2520000"/>
    <n v="9.77"/>
    <x v="0"/>
    <x v="7"/>
    <x v="1"/>
    <x v="6"/>
  </r>
  <r>
    <n v="249"/>
    <x v="1"/>
    <s v="OKH-621"/>
    <x v="170"/>
    <s v="Használt"/>
    <x v="5"/>
    <n v="4530000"/>
    <n v="9.48"/>
    <x v="2"/>
    <x v="0"/>
    <x v="0"/>
    <x v="0"/>
  </r>
  <r>
    <n v="250"/>
    <x v="12"/>
    <s v="QVX-177"/>
    <x v="216"/>
    <s v="Új"/>
    <x v="0"/>
    <n v="2830000"/>
    <n v="9.7799999999999994"/>
    <x v="2"/>
    <x v="1"/>
    <x v="1"/>
    <x v="1"/>
  </r>
  <r>
    <n v="251"/>
    <x v="12"/>
    <s v="NOO-957"/>
    <x v="217"/>
    <s v="Használt"/>
    <x v="1"/>
    <n v="1920000"/>
    <n v="10.96"/>
    <x v="2"/>
    <x v="4"/>
    <x v="0"/>
    <x v="4"/>
  </r>
  <r>
    <n v="252"/>
    <x v="6"/>
    <s v="UYA-526"/>
    <x v="218"/>
    <s v="Új"/>
    <x v="1"/>
    <n v="4470000"/>
    <n v="10.16"/>
    <x v="0"/>
    <x v="19"/>
    <x v="1"/>
    <x v="6"/>
  </r>
  <r>
    <n v="253"/>
    <x v="12"/>
    <s v="MPQ-325"/>
    <x v="219"/>
    <s v="Új"/>
    <x v="5"/>
    <n v="2670000"/>
    <n v="6.88"/>
    <x v="0"/>
    <x v="12"/>
    <x v="1"/>
    <x v="6"/>
  </r>
  <r>
    <n v="254"/>
    <x v="5"/>
    <s v="JKU-488"/>
    <x v="220"/>
    <s v="Használt"/>
    <x v="1"/>
    <n v="1800000"/>
    <n v="7.02"/>
    <x v="2"/>
    <x v="17"/>
    <x v="0"/>
    <x v="4"/>
  </r>
  <r>
    <n v="255"/>
    <x v="3"/>
    <s v="XCY-019"/>
    <x v="221"/>
    <s v="Használt"/>
    <x v="1"/>
    <n v="3700000"/>
    <n v="8.68"/>
    <x v="2"/>
    <x v="9"/>
    <x v="0"/>
    <x v="0"/>
  </r>
  <r>
    <n v="256"/>
    <x v="1"/>
    <s v="IXM-054"/>
    <x v="222"/>
    <s v="Használt"/>
    <x v="3"/>
    <n v="2040000"/>
    <n v="5.84"/>
    <x v="0"/>
    <x v="4"/>
    <x v="0"/>
    <x v="4"/>
  </r>
  <r>
    <n v="257"/>
    <x v="5"/>
    <s v="PCP-718"/>
    <x v="223"/>
    <s v="Új"/>
    <x v="4"/>
    <n v="3480000"/>
    <n v="9.4700000000000006"/>
    <x v="1"/>
    <x v="19"/>
    <x v="1"/>
    <x v="6"/>
  </r>
  <r>
    <n v="258"/>
    <x v="3"/>
    <s v="TZC-244"/>
    <x v="224"/>
    <s v="Használt"/>
    <x v="0"/>
    <n v="4410000"/>
    <n v="7.49"/>
    <x v="0"/>
    <x v="14"/>
    <x v="1"/>
    <x v="3"/>
  </r>
  <r>
    <n v="259"/>
    <x v="1"/>
    <s v="FLZ-007"/>
    <x v="225"/>
    <s v="Új"/>
    <x v="5"/>
    <n v="2390000"/>
    <n v="7.93"/>
    <x v="0"/>
    <x v="7"/>
    <x v="1"/>
    <x v="6"/>
  </r>
  <r>
    <n v="260"/>
    <x v="0"/>
    <s v="PHP-175"/>
    <x v="226"/>
    <s v="Használt"/>
    <x v="0"/>
    <n v="1970000"/>
    <n v="5.78"/>
    <x v="1"/>
    <x v="1"/>
    <x v="1"/>
    <x v="1"/>
  </r>
  <r>
    <n v="261"/>
    <x v="0"/>
    <s v="CWJ-023"/>
    <x v="227"/>
    <s v="Új"/>
    <x v="0"/>
    <n v="4370000"/>
    <n v="8.08"/>
    <x v="0"/>
    <x v="9"/>
    <x v="0"/>
    <x v="0"/>
  </r>
  <r>
    <n v="262"/>
    <x v="1"/>
    <s v="UWS-433"/>
    <x v="228"/>
    <s v="Új"/>
    <x v="4"/>
    <n v="4970000"/>
    <n v="8.52"/>
    <x v="0"/>
    <x v="13"/>
    <x v="0"/>
    <x v="2"/>
  </r>
  <r>
    <n v="263"/>
    <x v="1"/>
    <s v="PQP-302"/>
    <x v="229"/>
    <s v="Használt"/>
    <x v="1"/>
    <n v="3870000"/>
    <n v="5.16"/>
    <x v="2"/>
    <x v="6"/>
    <x v="2"/>
    <x v="5"/>
  </r>
  <r>
    <n v="264"/>
    <x v="11"/>
    <s v="DDX-185"/>
    <x v="221"/>
    <s v="Használt"/>
    <x v="3"/>
    <n v="1860000"/>
    <n v="6.1"/>
    <x v="1"/>
    <x v="10"/>
    <x v="1"/>
    <x v="3"/>
  </r>
  <r>
    <n v="265"/>
    <x v="11"/>
    <s v="LCZ-757"/>
    <x v="230"/>
    <s v="Használt"/>
    <x v="0"/>
    <n v="2780000"/>
    <n v="11.08"/>
    <x v="1"/>
    <x v="17"/>
    <x v="0"/>
    <x v="4"/>
  </r>
  <r>
    <n v="266"/>
    <x v="1"/>
    <s v="BZN-413"/>
    <x v="231"/>
    <s v="Használt"/>
    <x v="3"/>
    <n v="4860000"/>
    <n v="8.42"/>
    <x v="0"/>
    <x v="13"/>
    <x v="0"/>
    <x v="2"/>
  </r>
  <r>
    <n v="267"/>
    <x v="0"/>
    <s v="BKU-741"/>
    <x v="221"/>
    <s v="Új"/>
    <x v="0"/>
    <n v="1460000"/>
    <n v="6.34"/>
    <x v="1"/>
    <x v="11"/>
    <x v="1"/>
    <x v="1"/>
  </r>
  <r>
    <n v="268"/>
    <x v="5"/>
    <s v="TTA-021"/>
    <x v="232"/>
    <s v="Használt"/>
    <x v="3"/>
    <n v="1450000"/>
    <n v="10.34"/>
    <x v="0"/>
    <x v="14"/>
    <x v="1"/>
    <x v="3"/>
  </r>
  <r>
    <n v="269"/>
    <x v="12"/>
    <s v="UGJ-535"/>
    <x v="54"/>
    <s v="Új"/>
    <x v="3"/>
    <n v="1360000"/>
    <n v="4.18"/>
    <x v="0"/>
    <x v="18"/>
    <x v="0"/>
    <x v="0"/>
  </r>
  <r>
    <n v="270"/>
    <x v="1"/>
    <s v="LWF-829"/>
    <x v="233"/>
    <s v="Új"/>
    <x v="0"/>
    <n v="1750000"/>
    <n v="8.65"/>
    <x v="0"/>
    <x v="17"/>
    <x v="0"/>
    <x v="4"/>
  </r>
  <r>
    <n v="271"/>
    <x v="6"/>
    <s v="KEW-629"/>
    <x v="210"/>
    <s v="Használt"/>
    <x v="0"/>
    <n v="4020000"/>
    <n v="4.4800000000000004"/>
    <x v="2"/>
    <x v="13"/>
    <x v="0"/>
    <x v="2"/>
  </r>
  <r>
    <n v="272"/>
    <x v="3"/>
    <s v="YNF-540"/>
    <x v="234"/>
    <s v="Új"/>
    <x v="5"/>
    <n v="4240000"/>
    <n v="7.38"/>
    <x v="2"/>
    <x v="8"/>
    <x v="0"/>
    <x v="4"/>
  </r>
  <r>
    <n v="273"/>
    <x v="12"/>
    <s v="ZWF-663"/>
    <x v="86"/>
    <s v="Használt"/>
    <x v="1"/>
    <n v="4430000"/>
    <n v="8.99"/>
    <x v="0"/>
    <x v="18"/>
    <x v="0"/>
    <x v="0"/>
  </r>
  <r>
    <n v="274"/>
    <x v="6"/>
    <s v="OZR-750"/>
    <x v="44"/>
    <s v="Új"/>
    <x v="4"/>
    <n v="2220000"/>
    <n v="8.0500000000000007"/>
    <x v="1"/>
    <x v="12"/>
    <x v="1"/>
    <x v="6"/>
  </r>
  <r>
    <n v="275"/>
    <x v="3"/>
    <s v="NHH-115"/>
    <x v="235"/>
    <s v="Használt"/>
    <x v="0"/>
    <n v="2800000"/>
    <n v="7.68"/>
    <x v="2"/>
    <x v="10"/>
    <x v="1"/>
    <x v="3"/>
  </r>
  <r>
    <n v="276"/>
    <x v="12"/>
    <s v="IUA-203"/>
    <x v="236"/>
    <s v="Használt"/>
    <x v="2"/>
    <n v="2280000"/>
    <n v="8.36"/>
    <x v="0"/>
    <x v="18"/>
    <x v="0"/>
    <x v="0"/>
  </r>
  <r>
    <n v="277"/>
    <x v="3"/>
    <s v="ZUA-461"/>
    <x v="237"/>
    <s v="Új"/>
    <x v="0"/>
    <n v="4560000"/>
    <n v="10.94"/>
    <x v="2"/>
    <x v="10"/>
    <x v="1"/>
    <x v="3"/>
  </r>
  <r>
    <n v="278"/>
    <x v="1"/>
    <s v="KNE-000"/>
    <x v="238"/>
    <s v="Használt"/>
    <x v="3"/>
    <n v="2380000"/>
    <n v="9.68"/>
    <x v="0"/>
    <x v="18"/>
    <x v="0"/>
    <x v="0"/>
  </r>
  <r>
    <n v="279"/>
    <x v="5"/>
    <s v="MTG-090"/>
    <x v="205"/>
    <s v="Új"/>
    <x v="0"/>
    <n v="4870000"/>
    <n v="8.3699999999999992"/>
    <x v="0"/>
    <x v="19"/>
    <x v="1"/>
    <x v="6"/>
  </r>
  <r>
    <n v="280"/>
    <x v="0"/>
    <s v="XYI-778"/>
    <x v="239"/>
    <s v="Használt"/>
    <x v="0"/>
    <n v="2970000"/>
    <n v="10.68"/>
    <x v="1"/>
    <x v="19"/>
    <x v="1"/>
    <x v="6"/>
  </r>
  <r>
    <n v="281"/>
    <x v="6"/>
    <s v="SMR-265"/>
    <x v="240"/>
    <s v="Használt"/>
    <x v="4"/>
    <n v="2260000"/>
    <n v="4.8600000000000003"/>
    <x v="0"/>
    <x v="2"/>
    <x v="0"/>
    <x v="2"/>
  </r>
  <r>
    <n v="282"/>
    <x v="0"/>
    <s v="IIQ-737"/>
    <x v="241"/>
    <s v="Új"/>
    <x v="0"/>
    <n v="3430000"/>
    <n v="6.23"/>
    <x v="1"/>
    <x v="10"/>
    <x v="1"/>
    <x v="3"/>
  </r>
  <r>
    <n v="283"/>
    <x v="1"/>
    <s v="FLI-775"/>
    <x v="242"/>
    <s v="Használt"/>
    <x v="0"/>
    <n v="3970000"/>
    <n v="10.88"/>
    <x v="1"/>
    <x v="4"/>
    <x v="0"/>
    <x v="4"/>
  </r>
  <r>
    <n v="284"/>
    <x v="10"/>
    <s v="PYX-236"/>
    <x v="243"/>
    <s v="Használt"/>
    <x v="5"/>
    <n v="3570000"/>
    <n v="7.27"/>
    <x v="0"/>
    <x v="4"/>
    <x v="0"/>
    <x v="4"/>
  </r>
  <r>
    <n v="285"/>
    <x v="1"/>
    <s v="VQR-156"/>
    <x v="132"/>
    <s v="Használt"/>
    <x v="0"/>
    <n v="4170000"/>
    <n v="9.33"/>
    <x v="1"/>
    <x v="10"/>
    <x v="1"/>
    <x v="3"/>
  </r>
  <r>
    <n v="286"/>
    <x v="12"/>
    <s v="DWO-641"/>
    <x v="152"/>
    <s v="Új"/>
    <x v="1"/>
    <n v="4390000"/>
    <n v="7.67"/>
    <x v="0"/>
    <x v="15"/>
    <x v="2"/>
    <x v="5"/>
  </r>
  <r>
    <n v="287"/>
    <x v="10"/>
    <s v="FOJ-260"/>
    <x v="244"/>
    <s v="Használt"/>
    <x v="2"/>
    <n v="1460000"/>
    <n v="7.77"/>
    <x v="1"/>
    <x v="19"/>
    <x v="1"/>
    <x v="6"/>
  </r>
  <r>
    <n v="288"/>
    <x v="2"/>
    <s v="PSW-628"/>
    <x v="245"/>
    <s v="Használt"/>
    <x v="5"/>
    <n v="1430000"/>
    <n v="5.35"/>
    <x v="1"/>
    <x v="0"/>
    <x v="0"/>
    <x v="0"/>
  </r>
  <r>
    <n v="289"/>
    <x v="2"/>
    <s v="AGN-599"/>
    <x v="246"/>
    <s v="Használt"/>
    <x v="0"/>
    <n v="4490000"/>
    <n v="6.86"/>
    <x v="2"/>
    <x v="17"/>
    <x v="0"/>
    <x v="4"/>
  </r>
  <r>
    <n v="290"/>
    <x v="6"/>
    <s v="XRN-859"/>
    <x v="247"/>
    <s v="Használt"/>
    <x v="2"/>
    <n v="4890000"/>
    <n v="10.47"/>
    <x v="1"/>
    <x v="4"/>
    <x v="0"/>
    <x v="4"/>
  </r>
  <r>
    <n v="291"/>
    <x v="3"/>
    <s v="ERR-852"/>
    <x v="248"/>
    <s v="Használt"/>
    <x v="1"/>
    <n v="2790000"/>
    <n v="8.0399999999999991"/>
    <x v="2"/>
    <x v="9"/>
    <x v="0"/>
    <x v="0"/>
  </r>
  <r>
    <n v="292"/>
    <x v="9"/>
    <s v="MPV-107"/>
    <x v="249"/>
    <s v="Használt"/>
    <x v="0"/>
    <n v="2130000"/>
    <n v="10.4"/>
    <x v="2"/>
    <x v="19"/>
    <x v="1"/>
    <x v="6"/>
  </r>
  <r>
    <n v="293"/>
    <x v="0"/>
    <s v="YDA-532"/>
    <x v="250"/>
    <s v="Használt"/>
    <x v="4"/>
    <n v="2140000"/>
    <n v="8.68"/>
    <x v="1"/>
    <x v="12"/>
    <x v="1"/>
    <x v="6"/>
  </r>
  <r>
    <n v="294"/>
    <x v="12"/>
    <s v="GAR-114"/>
    <x v="182"/>
    <s v="Használt"/>
    <x v="4"/>
    <n v="3220000"/>
    <n v="7.44"/>
    <x v="0"/>
    <x v="1"/>
    <x v="1"/>
    <x v="1"/>
  </r>
  <r>
    <n v="295"/>
    <x v="0"/>
    <s v="BAP-308"/>
    <x v="251"/>
    <s v="Használt"/>
    <x v="3"/>
    <n v="2310000"/>
    <n v="5.24"/>
    <x v="2"/>
    <x v="18"/>
    <x v="0"/>
    <x v="0"/>
  </r>
  <r>
    <n v="296"/>
    <x v="1"/>
    <s v="KPL-023"/>
    <x v="252"/>
    <s v="Használt"/>
    <x v="0"/>
    <n v="3840000"/>
    <n v="7.41"/>
    <x v="2"/>
    <x v="14"/>
    <x v="1"/>
    <x v="3"/>
  </r>
  <r>
    <n v="297"/>
    <x v="1"/>
    <s v="OXU-402"/>
    <x v="253"/>
    <s v="Új"/>
    <x v="1"/>
    <n v="3680000"/>
    <n v="4.97"/>
    <x v="0"/>
    <x v="7"/>
    <x v="1"/>
    <x v="6"/>
  </r>
  <r>
    <n v="298"/>
    <x v="0"/>
    <s v="NFO-913"/>
    <x v="254"/>
    <s v="Használt"/>
    <x v="0"/>
    <n v="4090000"/>
    <n v="10.83"/>
    <x v="1"/>
    <x v="14"/>
    <x v="1"/>
    <x v="3"/>
  </r>
  <r>
    <n v="299"/>
    <x v="6"/>
    <s v="HPK-987"/>
    <x v="255"/>
    <s v="Új"/>
    <x v="1"/>
    <n v="2130000"/>
    <n v="10.44"/>
    <x v="0"/>
    <x v="0"/>
    <x v="0"/>
    <x v="0"/>
  </r>
  <r>
    <n v="300"/>
    <x v="1"/>
    <s v="KJH-297"/>
    <x v="125"/>
    <s v="Új"/>
    <x v="1"/>
    <n v="4380000"/>
    <n v="4.07"/>
    <x v="2"/>
    <x v="8"/>
    <x v="0"/>
    <x v="4"/>
  </r>
  <r>
    <n v="301"/>
    <x v="4"/>
    <s v="SQV-639"/>
    <x v="256"/>
    <s v="Új"/>
    <x v="3"/>
    <n v="4950000"/>
    <n v="7.68"/>
    <x v="1"/>
    <x v="10"/>
    <x v="1"/>
    <x v="3"/>
  </r>
  <r>
    <n v="302"/>
    <x v="0"/>
    <s v="LLI-197"/>
    <x v="257"/>
    <s v="Új"/>
    <x v="4"/>
    <n v="4060000"/>
    <n v="5.77"/>
    <x v="2"/>
    <x v="7"/>
    <x v="1"/>
    <x v="6"/>
  </r>
  <r>
    <n v="303"/>
    <x v="2"/>
    <s v="QDH-352"/>
    <x v="258"/>
    <s v="Használt"/>
    <x v="4"/>
    <n v="4630000"/>
    <n v="10.41"/>
    <x v="0"/>
    <x v="1"/>
    <x v="1"/>
    <x v="1"/>
  </r>
  <r>
    <n v="304"/>
    <x v="12"/>
    <s v="VSF-352"/>
    <x v="259"/>
    <s v="Használt"/>
    <x v="1"/>
    <n v="4880000"/>
    <n v="6.94"/>
    <x v="1"/>
    <x v="15"/>
    <x v="2"/>
    <x v="5"/>
  </r>
  <r>
    <n v="305"/>
    <x v="0"/>
    <s v="UYQ-288"/>
    <x v="260"/>
    <s v="Használt"/>
    <x v="0"/>
    <n v="3930000"/>
    <n v="4.53"/>
    <x v="0"/>
    <x v="18"/>
    <x v="0"/>
    <x v="0"/>
  </r>
  <r>
    <n v="306"/>
    <x v="3"/>
    <s v="LCE-411"/>
    <x v="261"/>
    <s v="Használt"/>
    <x v="1"/>
    <n v="2560000"/>
    <n v="9.59"/>
    <x v="1"/>
    <x v="9"/>
    <x v="0"/>
    <x v="0"/>
  </r>
  <r>
    <n v="307"/>
    <x v="2"/>
    <s v="UVA-503"/>
    <x v="262"/>
    <s v="Használt"/>
    <x v="1"/>
    <n v="3100000"/>
    <n v="4.78"/>
    <x v="2"/>
    <x v="5"/>
    <x v="1"/>
    <x v="1"/>
  </r>
  <r>
    <n v="308"/>
    <x v="0"/>
    <s v="HZR-404"/>
    <x v="263"/>
    <s v="Használt"/>
    <x v="3"/>
    <n v="3970000"/>
    <n v="6.2"/>
    <x v="0"/>
    <x v="5"/>
    <x v="1"/>
    <x v="1"/>
  </r>
  <r>
    <n v="309"/>
    <x v="3"/>
    <s v="SBZ-975"/>
    <x v="264"/>
    <s v="Új"/>
    <x v="5"/>
    <n v="2890000"/>
    <n v="10.7"/>
    <x v="2"/>
    <x v="3"/>
    <x v="1"/>
    <x v="3"/>
  </r>
  <r>
    <n v="310"/>
    <x v="9"/>
    <s v="NWC-839"/>
    <x v="265"/>
    <s v="Új"/>
    <x v="0"/>
    <n v="1520000"/>
    <n v="4.92"/>
    <x v="0"/>
    <x v="14"/>
    <x v="1"/>
    <x v="3"/>
  </r>
  <r>
    <n v="311"/>
    <x v="1"/>
    <s v="KJF-988"/>
    <x v="266"/>
    <s v="Használt"/>
    <x v="3"/>
    <n v="4070000"/>
    <n v="4.1399999999999997"/>
    <x v="0"/>
    <x v="3"/>
    <x v="1"/>
    <x v="3"/>
  </r>
  <r>
    <n v="312"/>
    <x v="7"/>
    <s v="KTC-353"/>
    <x v="243"/>
    <s v="Új"/>
    <x v="4"/>
    <n v="2510000"/>
    <n v="4.9000000000000004"/>
    <x v="1"/>
    <x v="12"/>
    <x v="1"/>
    <x v="6"/>
  </r>
  <r>
    <n v="313"/>
    <x v="1"/>
    <s v="HDB-168"/>
    <x v="267"/>
    <s v="Új"/>
    <x v="2"/>
    <n v="2660000"/>
    <n v="10.98"/>
    <x v="1"/>
    <x v="13"/>
    <x v="0"/>
    <x v="2"/>
  </r>
  <r>
    <n v="314"/>
    <x v="12"/>
    <s v="MDI-501"/>
    <x v="207"/>
    <s v="Új"/>
    <x v="1"/>
    <n v="4740000"/>
    <n v="7.85"/>
    <x v="0"/>
    <x v="10"/>
    <x v="1"/>
    <x v="3"/>
  </r>
  <r>
    <n v="315"/>
    <x v="12"/>
    <s v="TCF-884"/>
    <x v="268"/>
    <s v="Új"/>
    <x v="4"/>
    <n v="1350000"/>
    <n v="4.62"/>
    <x v="2"/>
    <x v="19"/>
    <x v="1"/>
    <x v="6"/>
  </r>
  <r>
    <n v="316"/>
    <x v="5"/>
    <s v="YVQ-752"/>
    <x v="269"/>
    <s v="Használt"/>
    <x v="1"/>
    <n v="3810000"/>
    <n v="9.48"/>
    <x v="1"/>
    <x v="3"/>
    <x v="1"/>
    <x v="3"/>
  </r>
  <r>
    <n v="317"/>
    <x v="1"/>
    <s v="WYI-935"/>
    <x v="19"/>
    <s v="Használt"/>
    <x v="1"/>
    <n v="3180000"/>
    <n v="6.41"/>
    <x v="0"/>
    <x v="1"/>
    <x v="1"/>
    <x v="1"/>
  </r>
  <r>
    <n v="318"/>
    <x v="3"/>
    <s v="IKN-344"/>
    <x v="270"/>
    <s v="Új"/>
    <x v="4"/>
    <n v="3770000"/>
    <n v="7.21"/>
    <x v="0"/>
    <x v="16"/>
    <x v="0"/>
    <x v="2"/>
  </r>
  <r>
    <n v="319"/>
    <x v="1"/>
    <s v="XDU-946"/>
    <x v="271"/>
    <s v="Használt"/>
    <x v="0"/>
    <n v="3990000"/>
    <n v="5.94"/>
    <x v="2"/>
    <x v="18"/>
    <x v="0"/>
    <x v="0"/>
  </r>
  <r>
    <n v="320"/>
    <x v="6"/>
    <s v="UOZ-737"/>
    <x v="272"/>
    <s v="Használt"/>
    <x v="3"/>
    <n v="4240000"/>
    <n v="11.01"/>
    <x v="0"/>
    <x v="14"/>
    <x v="1"/>
    <x v="3"/>
  </r>
  <r>
    <n v="321"/>
    <x v="6"/>
    <s v="NCC-434"/>
    <x v="273"/>
    <s v="Új"/>
    <x v="3"/>
    <n v="4590000"/>
    <n v="5.5"/>
    <x v="2"/>
    <x v="1"/>
    <x v="1"/>
    <x v="1"/>
  </r>
  <r>
    <n v="322"/>
    <x v="6"/>
    <s v="MJZ-157"/>
    <x v="230"/>
    <s v="Használt"/>
    <x v="0"/>
    <n v="2370000"/>
    <n v="5.96"/>
    <x v="2"/>
    <x v="0"/>
    <x v="0"/>
    <x v="0"/>
  </r>
  <r>
    <n v="323"/>
    <x v="6"/>
    <s v="IFO-721"/>
    <x v="250"/>
    <s v="Új"/>
    <x v="3"/>
    <n v="3100000"/>
    <n v="11.1"/>
    <x v="1"/>
    <x v="8"/>
    <x v="0"/>
    <x v="4"/>
  </r>
  <r>
    <n v="324"/>
    <x v="1"/>
    <s v="FBZ-353"/>
    <x v="274"/>
    <s v="Új"/>
    <x v="5"/>
    <n v="4690000"/>
    <n v="5.88"/>
    <x v="1"/>
    <x v="5"/>
    <x v="1"/>
    <x v="1"/>
  </r>
  <r>
    <n v="325"/>
    <x v="2"/>
    <s v="XEH-340"/>
    <x v="275"/>
    <s v="Használt"/>
    <x v="5"/>
    <n v="2640000"/>
    <n v="4.12"/>
    <x v="2"/>
    <x v="14"/>
    <x v="1"/>
    <x v="3"/>
  </r>
  <r>
    <n v="326"/>
    <x v="1"/>
    <s v="PFQ-627"/>
    <x v="276"/>
    <s v="Új"/>
    <x v="1"/>
    <n v="4130000"/>
    <n v="7.72"/>
    <x v="2"/>
    <x v="10"/>
    <x v="1"/>
    <x v="3"/>
  </r>
  <r>
    <n v="327"/>
    <x v="12"/>
    <s v="FTD-834"/>
    <x v="277"/>
    <s v="Használt"/>
    <x v="3"/>
    <n v="4880000"/>
    <n v="4.75"/>
    <x v="1"/>
    <x v="17"/>
    <x v="0"/>
    <x v="4"/>
  </r>
  <r>
    <n v="328"/>
    <x v="8"/>
    <s v="FVG-127"/>
    <x v="278"/>
    <s v="Használt"/>
    <x v="4"/>
    <n v="3470000"/>
    <n v="10.98"/>
    <x v="2"/>
    <x v="1"/>
    <x v="1"/>
    <x v="1"/>
  </r>
  <r>
    <n v="329"/>
    <x v="1"/>
    <s v="RCR-099"/>
    <x v="279"/>
    <s v="Új"/>
    <x v="3"/>
    <n v="4480000"/>
    <n v="8.6"/>
    <x v="1"/>
    <x v="15"/>
    <x v="2"/>
    <x v="5"/>
  </r>
  <r>
    <n v="330"/>
    <x v="3"/>
    <s v="JMD-379"/>
    <x v="280"/>
    <s v="Új"/>
    <x v="5"/>
    <n v="3380000"/>
    <n v="4.3499999999999996"/>
    <x v="2"/>
    <x v="16"/>
    <x v="0"/>
    <x v="2"/>
  </r>
  <r>
    <n v="331"/>
    <x v="0"/>
    <s v="HUH-985"/>
    <x v="65"/>
    <s v="Használt"/>
    <x v="3"/>
    <n v="3080000"/>
    <n v="7.56"/>
    <x v="1"/>
    <x v="5"/>
    <x v="1"/>
    <x v="1"/>
  </r>
  <r>
    <n v="332"/>
    <x v="1"/>
    <s v="UOD-191"/>
    <x v="281"/>
    <s v="Használt"/>
    <x v="0"/>
    <n v="3970000"/>
    <n v="6.05"/>
    <x v="1"/>
    <x v="19"/>
    <x v="1"/>
    <x v="6"/>
  </r>
  <r>
    <n v="333"/>
    <x v="1"/>
    <s v="MYQ-560"/>
    <x v="282"/>
    <s v="Használt"/>
    <x v="3"/>
    <n v="4970000"/>
    <n v="7.56"/>
    <x v="0"/>
    <x v="11"/>
    <x v="1"/>
    <x v="1"/>
  </r>
  <r>
    <n v="334"/>
    <x v="4"/>
    <s v="KGH-022"/>
    <x v="283"/>
    <s v="Használt"/>
    <x v="3"/>
    <n v="4640000"/>
    <n v="5.8"/>
    <x v="0"/>
    <x v="3"/>
    <x v="1"/>
    <x v="3"/>
  </r>
  <r>
    <n v="335"/>
    <x v="1"/>
    <s v="NVT-311"/>
    <x v="284"/>
    <s v="Használt"/>
    <x v="3"/>
    <n v="3540000"/>
    <n v="8.34"/>
    <x v="0"/>
    <x v="4"/>
    <x v="0"/>
    <x v="4"/>
  </r>
  <r>
    <n v="336"/>
    <x v="1"/>
    <s v="ZRS-110"/>
    <x v="285"/>
    <s v="Új"/>
    <x v="4"/>
    <n v="2780000"/>
    <n v="9.52"/>
    <x v="0"/>
    <x v="10"/>
    <x v="1"/>
    <x v="3"/>
  </r>
  <r>
    <n v="337"/>
    <x v="5"/>
    <s v="KAM-187"/>
    <x v="286"/>
    <s v="Használt"/>
    <x v="5"/>
    <n v="4460000"/>
    <n v="9.08"/>
    <x v="1"/>
    <x v="6"/>
    <x v="2"/>
    <x v="5"/>
  </r>
  <r>
    <n v="338"/>
    <x v="1"/>
    <s v="SDR-896"/>
    <x v="287"/>
    <s v="Használt"/>
    <x v="4"/>
    <n v="2760000"/>
    <n v="4.7300000000000004"/>
    <x v="1"/>
    <x v="9"/>
    <x v="0"/>
    <x v="0"/>
  </r>
  <r>
    <n v="339"/>
    <x v="1"/>
    <s v="FDD-121"/>
    <x v="288"/>
    <s v="Használt"/>
    <x v="1"/>
    <n v="4370000"/>
    <n v="6.49"/>
    <x v="2"/>
    <x v="6"/>
    <x v="2"/>
    <x v="5"/>
  </r>
  <r>
    <n v="340"/>
    <x v="3"/>
    <s v="SAC-232"/>
    <x v="289"/>
    <s v="Használt"/>
    <x v="3"/>
    <n v="4340000"/>
    <n v="4.62"/>
    <x v="0"/>
    <x v="13"/>
    <x v="0"/>
    <x v="2"/>
  </r>
  <r>
    <n v="341"/>
    <x v="4"/>
    <s v="TAG-075"/>
    <x v="273"/>
    <s v="Használt"/>
    <x v="0"/>
    <n v="3570000"/>
    <n v="4.1500000000000004"/>
    <x v="0"/>
    <x v="18"/>
    <x v="0"/>
    <x v="0"/>
  </r>
  <r>
    <n v="342"/>
    <x v="6"/>
    <s v="VZP-103"/>
    <x v="290"/>
    <s v="Új"/>
    <x v="4"/>
    <n v="3600000"/>
    <n v="4.4000000000000004"/>
    <x v="0"/>
    <x v="3"/>
    <x v="1"/>
    <x v="3"/>
  </r>
  <r>
    <n v="343"/>
    <x v="10"/>
    <s v="AIV-182"/>
    <x v="291"/>
    <s v="Használt"/>
    <x v="5"/>
    <n v="4440000"/>
    <n v="6.26"/>
    <x v="0"/>
    <x v="10"/>
    <x v="1"/>
    <x v="3"/>
  </r>
  <r>
    <n v="344"/>
    <x v="10"/>
    <s v="OJL-239"/>
    <x v="292"/>
    <s v="Használt"/>
    <x v="1"/>
    <n v="4730000"/>
    <n v="9.84"/>
    <x v="0"/>
    <x v="2"/>
    <x v="0"/>
    <x v="2"/>
  </r>
  <r>
    <n v="345"/>
    <x v="1"/>
    <s v="FYF-962"/>
    <x v="293"/>
    <s v="Használt"/>
    <x v="1"/>
    <n v="4940000"/>
    <n v="10.17"/>
    <x v="0"/>
    <x v="3"/>
    <x v="1"/>
    <x v="3"/>
  </r>
  <r>
    <n v="346"/>
    <x v="8"/>
    <s v="PVS-539"/>
    <x v="162"/>
    <s v="Használt"/>
    <x v="4"/>
    <n v="4680000"/>
    <n v="5.95"/>
    <x v="1"/>
    <x v="13"/>
    <x v="0"/>
    <x v="2"/>
  </r>
  <r>
    <n v="347"/>
    <x v="9"/>
    <s v="FUF-806"/>
    <x v="294"/>
    <s v="Új"/>
    <x v="4"/>
    <n v="2560000"/>
    <n v="4.33"/>
    <x v="2"/>
    <x v="4"/>
    <x v="0"/>
    <x v="4"/>
  </r>
  <r>
    <n v="348"/>
    <x v="6"/>
    <s v="RYF-719"/>
    <x v="295"/>
    <s v="Új"/>
    <x v="1"/>
    <n v="3510000"/>
    <n v="11.09"/>
    <x v="2"/>
    <x v="15"/>
    <x v="2"/>
    <x v="5"/>
  </r>
  <r>
    <n v="349"/>
    <x v="4"/>
    <s v="JWD-100"/>
    <x v="173"/>
    <s v="Használt"/>
    <x v="3"/>
    <n v="3280000"/>
    <n v="6.02"/>
    <x v="2"/>
    <x v="1"/>
    <x v="1"/>
    <x v="1"/>
  </r>
  <r>
    <n v="350"/>
    <x v="2"/>
    <s v="LWK-725"/>
    <x v="296"/>
    <s v="Használt"/>
    <x v="3"/>
    <n v="4320000"/>
    <n v="6.52"/>
    <x v="2"/>
    <x v="12"/>
    <x v="1"/>
    <x v="6"/>
  </r>
  <r>
    <n v="351"/>
    <x v="6"/>
    <s v="ZYX-565"/>
    <x v="18"/>
    <s v="Használt"/>
    <x v="0"/>
    <n v="3910000"/>
    <n v="9.8699999999999992"/>
    <x v="1"/>
    <x v="12"/>
    <x v="1"/>
    <x v="6"/>
  </r>
  <r>
    <n v="352"/>
    <x v="10"/>
    <s v="KCG-781"/>
    <x v="144"/>
    <s v="Használt"/>
    <x v="4"/>
    <n v="4830000"/>
    <n v="11.09"/>
    <x v="2"/>
    <x v="16"/>
    <x v="0"/>
    <x v="2"/>
  </r>
  <r>
    <n v="353"/>
    <x v="9"/>
    <s v="WFP-707"/>
    <x v="297"/>
    <s v="Használt"/>
    <x v="1"/>
    <n v="3060000"/>
    <n v="10.89"/>
    <x v="0"/>
    <x v="1"/>
    <x v="1"/>
    <x v="1"/>
  </r>
  <r>
    <n v="354"/>
    <x v="7"/>
    <s v="VUA-902"/>
    <x v="298"/>
    <s v="Használt"/>
    <x v="3"/>
    <n v="2400000"/>
    <n v="9.6999999999999993"/>
    <x v="1"/>
    <x v="16"/>
    <x v="0"/>
    <x v="2"/>
  </r>
  <r>
    <n v="355"/>
    <x v="3"/>
    <s v="PNU-129"/>
    <x v="299"/>
    <s v="Használt"/>
    <x v="0"/>
    <n v="4650000"/>
    <n v="6.18"/>
    <x v="1"/>
    <x v="0"/>
    <x v="0"/>
    <x v="0"/>
  </r>
  <r>
    <n v="356"/>
    <x v="3"/>
    <s v="JAV-108"/>
    <x v="107"/>
    <s v="Használt"/>
    <x v="4"/>
    <n v="2240000"/>
    <n v="6.36"/>
    <x v="2"/>
    <x v="1"/>
    <x v="1"/>
    <x v="1"/>
  </r>
  <r>
    <n v="357"/>
    <x v="12"/>
    <s v="PTW-574"/>
    <x v="197"/>
    <s v="Használt"/>
    <x v="0"/>
    <n v="4560000"/>
    <n v="10.76"/>
    <x v="1"/>
    <x v="14"/>
    <x v="1"/>
    <x v="3"/>
  </r>
  <r>
    <n v="358"/>
    <x v="1"/>
    <s v="DEP-633"/>
    <x v="300"/>
    <s v="Használt"/>
    <x v="4"/>
    <n v="2000000"/>
    <n v="9.17"/>
    <x v="2"/>
    <x v="12"/>
    <x v="1"/>
    <x v="6"/>
  </r>
  <r>
    <n v="359"/>
    <x v="12"/>
    <s v="XVV-228"/>
    <x v="63"/>
    <s v="Új"/>
    <x v="0"/>
    <n v="2900000"/>
    <n v="9.36"/>
    <x v="2"/>
    <x v="11"/>
    <x v="1"/>
    <x v="1"/>
  </r>
  <r>
    <n v="360"/>
    <x v="1"/>
    <s v="EOF-267"/>
    <x v="301"/>
    <s v="Használt"/>
    <x v="0"/>
    <n v="3970000"/>
    <n v="6.66"/>
    <x v="1"/>
    <x v="19"/>
    <x v="1"/>
    <x v="6"/>
  </r>
  <r>
    <n v="361"/>
    <x v="3"/>
    <s v="RZJ-878"/>
    <x v="302"/>
    <s v="Használt"/>
    <x v="0"/>
    <n v="1670000"/>
    <n v="6.92"/>
    <x v="2"/>
    <x v="14"/>
    <x v="1"/>
    <x v="3"/>
  </r>
  <r>
    <n v="362"/>
    <x v="10"/>
    <s v="NJR-614"/>
    <x v="303"/>
    <s v="Új"/>
    <x v="4"/>
    <n v="2500000"/>
    <n v="9.9499999999999993"/>
    <x v="2"/>
    <x v="0"/>
    <x v="0"/>
    <x v="0"/>
  </r>
  <r>
    <n v="363"/>
    <x v="2"/>
    <s v="HHJ-106"/>
    <x v="304"/>
    <s v="Használt"/>
    <x v="2"/>
    <n v="3090000"/>
    <n v="8.9600000000000009"/>
    <x v="2"/>
    <x v="18"/>
    <x v="0"/>
    <x v="0"/>
  </r>
  <r>
    <n v="364"/>
    <x v="5"/>
    <s v="HQO-542"/>
    <x v="110"/>
    <s v="Használt"/>
    <x v="2"/>
    <n v="3260000"/>
    <n v="9.48"/>
    <x v="2"/>
    <x v="2"/>
    <x v="0"/>
    <x v="2"/>
  </r>
  <r>
    <n v="365"/>
    <x v="0"/>
    <s v="UYD-899"/>
    <x v="43"/>
    <s v="Használt"/>
    <x v="0"/>
    <n v="4020000"/>
    <n v="8.69"/>
    <x v="0"/>
    <x v="19"/>
    <x v="1"/>
    <x v="6"/>
  </r>
  <r>
    <n v="366"/>
    <x v="0"/>
    <s v="DXU-251"/>
    <x v="305"/>
    <s v="Használt"/>
    <x v="0"/>
    <n v="1730000"/>
    <n v="9.5299999999999994"/>
    <x v="2"/>
    <x v="14"/>
    <x v="1"/>
    <x v="3"/>
  </r>
  <r>
    <n v="367"/>
    <x v="6"/>
    <s v="JQX-937"/>
    <x v="306"/>
    <s v="Használt"/>
    <x v="0"/>
    <n v="4660000"/>
    <n v="8.9"/>
    <x v="1"/>
    <x v="16"/>
    <x v="0"/>
    <x v="2"/>
  </r>
  <r>
    <n v="368"/>
    <x v="12"/>
    <s v="ODQ-309"/>
    <x v="307"/>
    <s v="Új"/>
    <x v="5"/>
    <n v="1670000"/>
    <n v="8.8000000000000007"/>
    <x v="1"/>
    <x v="18"/>
    <x v="0"/>
    <x v="0"/>
  </r>
  <r>
    <n v="369"/>
    <x v="0"/>
    <s v="EJS-203"/>
    <x v="151"/>
    <s v="Használt"/>
    <x v="3"/>
    <n v="4910000"/>
    <n v="10.83"/>
    <x v="2"/>
    <x v="17"/>
    <x v="0"/>
    <x v="4"/>
  </r>
  <r>
    <n v="370"/>
    <x v="3"/>
    <s v="LJL-042"/>
    <x v="308"/>
    <s v="Új"/>
    <x v="1"/>
    <n v="4860000"/>
    <n v="9.14"/>
    <x v="0"/>
    <x v="9"/>
    <x v="0"/>
    <x v="0"/>
  </r>
  <r>
    <n v="371"/>
    <x v="9"/>
    <s v="OCB-762"/>
    <x v="152"/>
    <s v="Használt"/>
    <x v="3"/>
    <n v="3450000"/>
    <n v="10.97"/>
    <x v="1"/>
    <x v="11"/>
    <x v="1"/>
    <x v="1"/>
  </r>
  <r>
    <n v="372"/>
    <x v="3"/>
    <s v="ZRZ-645"/>
    <x v="309"/>
    <s v="Használt"/>
    <x v="5"/>
    <n v="3430000"/>
    <n v="10.33"/>
    <x v="2"/>
    <x v="19"/>
    <x v="1"/>
    <x v="6"/>
  </r>
  <r>
    <n v="373"/>
    <x v="4"/>
    <s v="KZL-396"/>
    <x v="152"/>
    <s v="Új"/>
    <x v="4"/>
    <n v="3550000"/>
    <n v="8.07"/>
    <x v="0"/>
    <x v="13"/>
    <x v="0"/>
    <x v="2"/>
  </r>
  <r>
    <n v="374"/>
    <x v="6"/>
    <s v="EOD-413"/>
    <x v="310"/>
    <s v="Használt"/>
    <x v="1"/>
    <n v="1810000"/>
    <n v="9.26"/>
    <x v="2"/>
    <x v="11"/>
    <x v="1"/>
    <x v="1"/>
  </r>
  <r>
    <n v="375"/>
    <x v="3"/>
    <s v="VZR-836"/>
    <x v="311"/>
    <s v="Új"/>
    <x v="1"/>
    <n v="4050000"/>
    <n v="7.23"/>
    <x v="0"/>
    <x v="4"/>
    <x v="0"/>
    <x v="4"/>
  </r>
  <r>
    <n v="376"/>
    <x v="1"/>
    <s v="BCQ-008"/>
    <x v="312"/>
    <s v="Új"/>
    <x v="1"/>
    <n v="2360000"/>
    <n v="4.79"/>
    <x v="2"/>
    <x v="15"/>
    <x v="2"/>
    <x v="5"/>
  </r>
  <r>
    <n v="377"/>
    <x v="3"/>
    <s v="OPD-363"/>
    <x v="136"/>
    <s v="Új"/>
    <x v="5"/>
    <n v="4050000"/>
    <n v="8.9700000000000006"/>
    <x v="2"/>
    <x v="0"/>
    <x v="0"/>
    <x v="0"/>
  </r>
  <r>
    <n v="378"/>
    <x v="1"/>
    <s v="UME-142"/>
    <x v="313"/>
    <s v="Használt"/>
    <x v="0"/>
    <n v="2190000"/>
    <n v="5.94"/>
    <x v="0"/>
    <x v="18"/>
    <x v="0"/>
    <x v="0"/>
  </r>
  <r>
    <n v="379"/>
    <x v="7"/>
    <s v="ZTS-136"/>
    <x v="314"/>
    <s v="Használt"/>
    <x v="1"/>
    <n v="1720000"/>
    <n v="10.15"/>
    <x v="1"/>
    <x v="5"/>
    <x v="1"/>
    <x v="1"/>
  </r>
  <r>
    <n v="380"/>
    <x v="2"/>
    <s v="SHF-748"/>
    <x v="315"/>
    <s v="Új"/>
    <x v="0"/>
    <n v="3360000"/>
    <n v="8.76"/>
    <x v="1"/>
    <x v="2"/>
    <x v="0"/>
    <x v="2"/>
  </r>
  <r>
    <n v="381"/>
    <x v="5"/>
    <s v="GJL-594"/>
    <x v="3"/>
    <s v="Használt"/>
    <x v="4"/>
    <n v="4390000"/>
    <n v="6.43"/>
    <x v="0"/>
    <x v="11"/>
    <x v="1"/>
    <x v="1"/>
  </r>
  <r>
    <n v="382"/>
    <x v="11"/>
    <s v="XRN-522"/>
    <x v="316"/>
    <s v="Használt"/>
    <x v="4"/>
    <n v="2550000"/>
    <n v="9.15"/>
    <x v="1"/>
    <x v="4"/>
    <x v="0"/>
    <x v="4"/>
  </r>
  <r>
    <n v="383"/>
    <x v="10"/>
    <s v="VAM-153"/>
    <x v="317"/>
    <s v="Új"/>
    <x v="5"/>
    <n v="4740000"/>
    <n v="5.33"/>
    <x v="2"/>
    <x v="2"/>
    <x v="0"/>
    <x v="2"/>
  </r>
  <r>
    <n v="384"/>
    <x v="1"/>
    <s v="JWY-603"/>
    <x v="318"/>
    <s v="Használt"/>
    <x v="0"/>
    <n v="4020000"/>
    <n v="5.42"/>
    <x v="1"/>
    <x v="6"/>
    <x v="2"/>
    <x v="5"/>
  </r>
  <r>
    <n v="385"/>
    <x v="7"/>
    <s v="PUR-640"/>
    <x v="319"/>
    <s v="Használt"/>
    <x v="4"/>
    <n v="3630000"/>
    <n v="10.62"/>
    <x v="0"/>
    <x v="2"/>
    <x v="0"/>
    <x v="2"/>
  </r>
  <r>
    <n v="386"/>
    <x v="0"/>
    <s v="FOH-712"/>
    <x v="35"/>
    <s v="Használt"/>
    <x v="3"/>
    <n v="4180000"/>
    <n v="6.04"/>
    <x v="2"/>
    <x v="9"/>
    <x v="0"/>
    <x v="0"/>
  </r>
  <r>
    <n v="387"/>
    <x v="3"/>
    <s v="GHK-698"/>
    <x v="248"/>
    <s v="Használt"/>
    <x v="4"/>
    <n v="2790000"/>
    <n v="9.3699999999999992"/>
    <x v="1"/>
    <x v="5"/>
    <x v="1"/>
    <x v="1"/>
  </r>
  <r>
    <n v="388"/>
    <x v="8"/>
    <s v="DHA-915"/>
    <x v="320"/>
    <s v="Használt"/>
    <x v="1"/>
    <n v="3750000"/>
    <n v="4.1399999999999997"/>
    <x v="1"/>
    <x v="14"/>
    <x v="1"/>
    <x v="3"/>
  </r>
  <r>
    <n v="389"/>
    <x v="5"/>
    <s v="DTJ-593"/>
    <x v="321"/>
    <s v="Új"/>
    <x v="3"/>
    <n v="3160000"/>
    <n v="5.84"/>
    <x v="1"/>
    <x v="2"/>
    <x v="0"/>
    <x v="2"/>
  </r>
  <r>
    <n v="390"/>
    <x v="1"/>
    <s v="YMV-969"/>
    <x v="322"/>
    <s v="Használt"/>
    <x v="1"/>
    <n v="3840000"/>
    <n v="6.46"/>
    <x v="2"/>
    <x v="7"/>
    <x v="1"/>
    <x v="6"/>
  </r>
  <r>
    <n v="391"/>
    <x v="0"/>
    <s v="TCO-228"/>
    <x v="323"/>
    <s v="Használt"/>
    <x v="2"/>
    <n v="1870000"/>
    <n v="8.4499999999999993"/>
    <x v="0"/>
    <x v="19"/>
    <x v="1"/>
    <x v="6"/>
  </r>
  <r>
    <n v="392"/>
    <x v="0"/>
    <s v="LYV-399"/>
    <x v="171"/>
    <s v="Használt"/>
    <x v="0"/>
    <n v="1950000"/>
    <n v="6.52"/>
    <x v="0"/>
    <x v="8"/>
    <x v="0"/>
    <x v="4"/>
  </r>
  <r>
    <n v="393"/>
    <x v="1"/>
    <s v="THJ-898"/>
    <x v="177"/>
    <s v="Új"/>
    <x v="1"/>
    <n v="3420000"/>
    <n v="9.6300000000000008"/>
    <x v="1"/>
    <x v="7"/>
    <x v="1"/>
    <x v="6"/>
  </r>
  <r>
    <n v="394"/>
    <x v="10"/>
    <s v="XNY-999"/>
    <x v="324"/>
    <s v="Használt"/>
    <x v="0"/>
    <n v="3220000"/>
    <n v="8.48"/>
    <x v="1"/>
    <x v="11"/>
    <x v="1"/>
    <x v="1"/>
  </r>
  <r>
    <n v="395"/>
    <x v="8"/>
    <s v="PUH-110"/>
    <x v="16"/>
    <s v="Használt"/>
    <x v="1"/>
    <n v="1910000"/>
    <n v="10.26"/>
    <x v="1"/>
    <x v="3"/>
    <x v="1"/>
    <x v="3"/>
  </r>
  <r>
    <n v="396"/>
    <x v="0"/>
    <s v="JVO-716"/>
    <x v="325"/>
    <s v="Használt"/>
    <x v="1"/>
    <n v="3910000"/>
    <n v="4.91"/>
    <x v="1"/>
    <x v="15"/>
    <x v="2"/>
    <x v="5"/>
  </r>
  <r>
    <n v="397"/>
    <x v="6"/>
    <s v="WBO-784"/>
    <x v="61"/>
    <s v="Használt"/>
    <x v="1"/>
    <n v="3920000"/>
    <n v="4.3"/>
    <x v="0"/>
    <x v="1"/>
    <x v="1"/>
    <x v="1"/>
  </r>
  <r>
    <n v="398"/>
    <x v="3"/>
    <s v="ZAH-426"/>
    <x v="236"/>
    <s v="Használt"/>
    <x v="0"/>
    <n v="4830000"/>
    <n v="8.7100000000000009"/>
    <x v="1"/>
    <x v="17"/>
    <x v="0"/>
    <x v="4"/>
  </r>
  <r>
    <n v="399"/>
    <x v="12"/>
    <s v="PEY-393"/>
    <x v="326"/>
    <s v="Új"/>
    <x v="5"/>
    <n v="4230000"/>
    <n v="8.43"/>
    <x v="2"/>
    <x v="10"/>
    <x v="1"/>
    <x v="3"/>
  </r>
  <r>
    <n v="400"/>
    <x v="6"/>
    <s v="UYG-965"/>
    <x v="327"/>
    <s v="Új"/>
    <x v="4"/>
    <n v="1490000"/>
    <n v="5.24"/>
    <x v="0"/>
    <x v="19"/>
    <x v="1"/>
    <x v="6"/>
  </r>
  <r>
    <n v="401"/>
    <x v="6"/>
    <s v="ZOB-499"/>
    <x v="328"/>
    <s v="Új"/>
    <x v="0"/>
    <n v="4480000"/>
    <n v="10.050000000000001"/>
    <x v="2"/>
    <x v="18"/>
    <x v="0"/>
    <x v="0"/>
  </r>
  <r>
    <n v="402"/>
    <x v="11"/>
    <s v="DJO-297"/>
    <x v="329"/>
    <s v="Új"/>
    <x v="0"/>
    <n v="4080000"/>
    <n v="8.8800000000000008"/>
    <x v="1"/>
    <x v="7"/>
    <x v="1"/>
    <x v="6"/>
  </r>
  <r>
    <n v="403"/>
    <x v="6"/>
    <s v="BJB-115"/>
    <x v="146"/>
    <s v="Új"/>
    <x v="3"/>
    <n v="2970000"/>
    <n v="7.9"/>
    <x v="2"/>
    <x v="2"/>
    <x v="0"/>
    <x v="2"/>
  </r>
  <r>
    <n v="404"/>
    <x v="1"/>
    <s v="BPC-664"/>
    <x v="262"/>
    <s v="Használt"/>
    <x v="4"/>
    <n v="3140000"/>
    <n v="9.18"/>
    <x v="0"/>
    <x v="9"/>
    <x v="0"/>
    <x v="0"/>
  </r>
  <r>
    <n v="405"/>
    <x v="8"/>
    <s v="KOH-590"/>
    <x v="330"/>
    <s v="Új"/>
    <x v="0"/>
    <n v="3790000"/>
    <n v="6.17"/>
    <x v="2"/>
    <x v="16"/>
    <x v="0"/>
    <x v="2"/>
  </r>
  <r>
    <n v="406"/>
    <x v="5"/>
    <s v="JQR-486"/>
    <x v="331"/>
    <s v="Használt"/>
    <x v="4"/>
    <n v="1380000"/>
    <n v="10.78"/>
    <x v="1"/>
    <x v="7"/>
    <x v="1"/>
    <x v="6"/>
  </r>
  <r>
    <n v="407"/>
    <x v="3"/>
    <s v="VMT-079"/>
    <x v="332"/>
    <s v="Használt"/>
    <x v="0"/>
    <n v="3750000"/>
    <n v="7.92"/>
    <x v="0"/>
    <x v="17"/>
    <x v="0"/>
    <x v="4"/>
  </r>
  <r>
    <n v="408"/>
    <x v="10"/>
    <s v="YGL-133"/>
    <x v="333"/>
    <s v="Használt"/>
    <x v="0"/>
    <n v="3520000"/>
    <n v="10.72"/>
    <x v="1"/>
    <x v="18"/>
    <x v="0"/>
    <x v="0"/>
  </r>
  <r>
    <n v="409"/>
    <x v="4"/>
    <s v="MSW-963"/>
    <x v="334"/>
    <s v="Használt"/>
    <x v="5"/>
    <n v="4900000"/>
    <n v="9.3800000000000008"/>
    <x v="1"/>
    <x v="8"/>
    <x v="0"/>
    <x v="4"/>
  </r>
  <r>
    <n v="410"/>
    <x v="4"/>
    <s v="KXL-201"/>
    <x v="137"/>
    <s v="Új"/>
    <x v="5"/>
    <n v="2490000"/>
    <n v="7.92"/>
    <x v="2"/>
    <x v="16"/>
    <x v="0"/>
    <x v="2"/>
  </r>
  <r>
    <n v="411"/>
    <x v="1"/>
    <s v="TTP-825"/>
    <x v="335"/>
    <s v="Használt"/>
    <x v="4"/>
    <n v="3360000"/>
    <n v="6.02"/>
    <x v="1"/>
    <x v="19"/>
    <x v="1"/>
    <x v="6"/>
  </r>
  <r>
    <n v="412"/>
    <x v="4"/>
    <s v="AFH-302"/>
    <x v="336"/>
    <s v="Új"/>
    <x v="4"/>
    <n v="3460000"/>
    <n v="7.09"/>
    <x v="1"/>
    <x v="1"/>
    <x v="1"/>
    <x v="1"/>
  </r>
  <r>
    <n v="413"/>
    <x v="9"/>
    <s v="AAD-786"/>
    <x v="337"/>
    <s v="Használt"/>
    <x v="0"/>
    <n v="2810000"/>
    <n v="8.83"/>
    <x v="2"/>
    <x v="16"/>
    <x v="0"/>
    <x v="2"/>
  </r>
  <r>
    <n v="414"/>
    <x v="0"/>
    <s v="CIS-329"/>
    <x v="338"/>
    <s v="Használt"/>
    <x v="0"/>
    <n v="3300000"/>
    <n v="10.17"/>
    <x v="0"/>
    <x v="10"/>
    <x v="1"/>
    <x v="3"/>
  </r>
  <r>
    <n v="415"/>
    <x v="2"/>
    <s v="ZRS-588"/>
    <x v="43"/>
    <s v="Használt"/>
    <x v="1"/>
    <n v="4730000"/>
    <n v="11.09"/>
    <x v="1"/>
    <x v="7"/>
    <x v="1"/>
    <x v="6"/>
  </r>
  <r>
    <n v="416"/>
    <x v="12"/>
    <s v="DQZ-151"/>
    <x v="339"/>
    <s v="Használt"/>
    <x v="4"/>
    <n v="4530000"/>
    <n v="10.55"/>
    <x v="0"/>
    <x v="4"/>
    <x v="0"/>
    <x v="4"/>
  </r>
  <r>
    <n v="417"/>
    <x v="2"/>
    <s v="EYQ-676"/>
    <x v="340"/>
    <s v="Új"/>
    <x v="1"/>
    <n v="3320000"/>
    <n v="6.22"/>
    <x v="0"/>
    <x v="19"/>
    <x v="1"/>
    <x v="6"/>
  </r>
  <r>
    <n v="418"/>
    <x v="8"/>
    <s v="CMF-178"/>
    <x v="341"/>
    <s v="Használt"/>
    <x v="0"/>
    <n v="4760000"/>
    <n v="5.16"/>
    <x v="1"/>
    <x v="8"/>
    <x v="0"/>
    <x v="4"/>
  </r>
  <r>
    <n v="419"/>
    <x v="8"/>
    <s v="XLB-051"/>
    <x v="342"/>
    <s v="Új"/>
    <x v="0"/>
    <n v="4050000"/>
    <n v="10.86"/>
    <x v="0"/>
    <x v="11"/>
    <x v="1"/>
    <x v="1"/>
  </r>
  <r>
    <n v="420"/>
    <x v="4"/>
    <s v="AIN-243"/>
    <x v="330"/>
    <s v="Használt"/>
    <x v="4"/>
    <n v="2980000"/>
    <n v="6.23"/>
    <x v="2"/>
    <x v="1"/>
    <x v="1"/>
    <x v="1"/>
  </r>
  <r>
    <n v="421"/>
    <x v="2"/>
    <s v="PMC-435"/>
    <x v="285"/>
    <s v="Új"/>
    <x v="4"/>
    <n v="1340000"/>
    <n v="4.74"/>
    <x v="2"/>
    <x v="13"/>
    <x v="0"/>
    <x v="2"/>
  </r>
  <r>
    <n v="422"/>
    <x v="4"/>
    <s v="XPK-357"/>
    <x v="343"/>
    <s v="Új"/>
    <x v="1"/>
    <n v="3800000"/>
    <n v="5.69"/>
    <x v="1"/>
    <x v="10"/>
    <x v="1"/>
    <x v="3"/>
  </r>
  <r>
    <n v="423"/>
    <x v="8"/>
    <s v="NPI-491"/>
    <x v="344"/>
    <s v="Használt"/>
    <x v="2"/>
    <n v="2210000"/>
    <n v="5.23"/>
    <x v="0"/>
    <x v="6"/>
    <x v="2"/>
    <x v="5"/>
  </r>
  <r>
    <n v="424"/>
    <x v="11"/>
    <s v="JNM-567"/>
    <x v="345"/>
    <s v="Használt"/>
    <x v="5"/>
    <n v="3150000"/>
    <n v="7.58"/>
    <x v="1"/>
    <x v="19"/>
    <x v="1"/>
    <x v="6"/>
  </r>
  <r>
    <n v="425"/>
    <x v="4"/>
    <s v="EYN-497"/>
    <x v="346"/>
    <s v="Használt"/>
    <x v="4"/>
    <n v="2190000"/>
    <n v="8.39"/>
    <x v="0"/>
    <x v="0"/>
    <x v="0"/>
    <x v="0"/>
  </r>
  <r>
    <n v="426"/>
    <x v="6"/>
    <s v="STO-967"/>
    <x v="347"/>
    <s v="Használt"/>
    <x v="0"/>
    <n v="1330000"/>
    <n v="5.0999999999999996"/>
    <x v="2"/>
    <x v="3"/>
    <x v="1"/>
    <x v="3"/>
  </r>
  <r>
    <n v="427"/>
    <x v="4"/>
    <s v="NPA-558"/>
    <x v="348"/>
    <s v="Új"/>
    <x v="1"/>
    <n v="3950000"/>
    <n v="4.32"/>
    <x v="0"/>
    <x v="9"/>
    <x v="0"/>
    <x v="0"/>
  </r>
  <r>
    <n v="428"/>
    <x v="1"/>
    <s v="EDO-342"/>
    <x v="349"/>
    <s v="Használt"/>
    <x v="5"/>
    <n v="4660000"/>
    <n v="9.56"/>
    <x v="1"/>
    <x v="3"/>
    <x v="1"/>
    <x v="3"/>
  </r>
  <r>
    <n v="429"/>
    <x v="9"/>
    <s v="KHG-705"/>
    <x v="198"/>
    <s v="Használt"/>
    <x v="1"/>
    <n v="3460000"/>
    <n v="10.47"/>
    <x v="0"/>
    <x v="6"/>
    <x v="2"/>
    <x v="5"/>
  </r>
  <r>
    <n v="430"/>
    <x v="4"/>
    <s v="DHX-036"/>
    <x v="350"/>
    <s v="Új"/>
    <x v="0"/>
    <n v="3110000"/>
    <n v="4.26"/>
    <x v="1"/>
    <x v="16"/>
    <x v="0"/>
    <x v="2"/>
  </r>
  <r>
    <n v="431"/>
    <x v="1"/>
    <s v="BDJ-340"/>
    <x v="351"/>
    <s v="Új"/>
    <x v="1"/>
    <n v="2860000"/>
    <n v="5.51"/>
    <x v="2"/>
    <x v="10"/>
    <x v="1"/>
    <x v="3"/>
  </r>
  <r>
    <n v="432"/>
    <x v="4"/>
    <s v="EPL-914"/>
    <x v="350"/>
    <s v="Használt"/>
    <x v="0"/>
    <n v="2510000"/>
    <n v="9.11"/>
    <x v="1"/>
    <x v="19"/>
    <x v="1"/>
    <x v="6"/>
  </r>
  <r>
    <n v="433"/>
    <x v="5"/>
    <s v="NFO-316"/>
    <x v="352"/>
    <s v="Használt"/>
    <x v="1"/>
    <n v="3160000"/>
    <n v="9.51"/>
    <x v="0"/>
    <x v="12"/>
    <x v="1"/>
    <x v="6"/>
  </r>
  <r>
    <n v="434"/>
    <x v="8"/>
    <s v="WBP-958"/>
    <x v="353"/>
    <s v="Használt"/>
    <x v="4"/>
    <n v="2880000"/>
    <n v="9.33"/>
    <x v="0"/>
    <x v="17"/>
    <x v="0"/>
    <x v="4"/>
  </r>
  <r>
    <n v="435"/>
    <x v="5"/>
    <s v="VTK-186"/>
    <x v="176"/>
    <s v="Új"/>
    <x v="3"/>
    <n v="2270000"/>
    <n v="8.8800000000000008"/>
    <x v="2"/>
    <x v="19"/>
    <x v="1"/>
    <x v="6"/>
  </r>
  <r>
    <n v="436"/>
    <x v="4"/>
    <s v="VGQ-377"/>
    <x v="354"/>
    <s v="Új"/>
    <x v="0"/>
    <n v="3590000"/>
    <n v="6.9"/>
    <x v="1"/>
    <x v="7"/>
    <x v="1"/>
    <x v="6"/>
  </r>
  <r>
    <n v="437"/>
    <x v="8"/>
    <s v="AOO-324"/>
    <x v="355"/>
    <s v="Használt"/>
    <x v="3"/>
    <n v="4010000"/>
    <n v="10.1"/>
    <x v="2"/>
    <x v="10"/>
    <x v="1"/>
    <x v="3"/>
  </r>
  <r>
    <n v="438"/>
    <x v="0"/>
    <s v="OIE-139"/>
    <x v="356"/>
    <s v="Használt"/>
    <x v="3"/>
    <n v="3070000"/>
    <n v="9.5"/>
    <x v="1"/>
    <x v="18"/>
    <x v="0"/>
    <x v="0"/>
  </r>
  <r>
    <n v="439"/>
    <x v="1"/>
    <s v="RMD-472"/>
    <x v="357"/>
    <s v="Használt"/>
    <x v="5"/>
    <n v="2220000"/>
    <n v="10.6"/>
    <x v="1"/>
    <x v="18"/>
    <x v="0"/>
    <x v="0"/>
  </r>
  <r>
    <n v="440"/>
    <x v="6"/>
    <s v="WTK-609"/>
    <x v="358"/>
    <s v="Használt"/>
    <x v="3"/>
    <n v="4590000"/>
    <n v="6.2"/>
    <x v="1"/>
    <x v="7"/>
    <x v="1"/>
    <x v="6"/>
  </r>
  <r>
    <n v="441"/>
    <x v="3"/>
    <s v="RUW-079"/>
    <x v="213"/>
    <s v="Használt"/>
    <x v="4"/>
    <n v="1580000"/>
    <n v="7.68"/>
    <x v="1"/>
    <x v="13"/>
    <x v="0"/>
    <x v="2"/>
  </r>
  <r>
    <n v="442"/>
    <x v="1"/>
    <s v="APB-447"/>
    <x v="39"/>
    <s v="Használt"/>
    <x v="0"/>
    <n v="4820000"/>
    <n v="7.59"/>
    <x v="0"/>
    <x v="2"/>
    <x v="0"/>
    <x v="2"/>
  </r>
  <r>
    <n v="443"/>
    <x v="0"/>
    <s v="EAF-028"/>
    <x v="256"/>
    <s v="Új"/>
    <x v="4"/>
    <n v="3710000"/>
    <n v="8.69"/>
    <x v="2"/>
    <x v="10"/>
    <x v="1"/>
    <x v="3"/>
  </r>
  <r>
    <n v="444"/>
    <x v="12"/>
    <s v="ANI-284"/>
    <x v="359"/>
    <s v="Új"/>
    <x v="1"/>
    <n v="3870000"/>
    <n v="8.98"/>
    <x v="0"/>
    <x v="14"/>
    <x v="1"/>
    <x v="3"/>
  </r>
  <r>
    <n v="445"/>
    <x v="6"/>
    <s v="DST-359"/>
    <x v="231"/>
    <s v="Használt"/>
    <x v="0"/>
    <n v="4390000"/>
    <n v="7.15"/>
    <x v="2"/>
    <x v="15"/>
    <x v="2"/>
    <x v="5"/>
  </r>
  <r>
    <n v="446"/>
    <x v="0"/>
    <s v="WQT-560"/>
    <x v="360"/>
    <s v="Használt"/>
    <x v="0"/>
    <n v="1840000"/>
    <n v="7.11"/>
    <x v="2"/>
    <x v="15"/>
    <x v="2"/>
    <x v="5"/>
  </r>
  <r>
    <n v="447"/>
    <x v="1"/>
    <s v="TIK-100"/>
    <x v="361"/>
    <s v="Használt"/>
    <x v="4"/>
    <n v="2110000"/>
    <n v="9.6300000000000008"/>
    <x v="0"/>
    <x v="5"/>
    <x v="1"/>
    <x v="1"/>
  </r>
  <r>
    <n v="448"/>
    <x v="12"/>
    <s v="QKA-277"/>
    <x v="302"/>
    <s v="Használt"/>
    <x v="3"/>
    <n v="4050000"/>
    <n v="9.15"/>
    <x v="2"/>
    <x v="13"/>
    <x v="0"/>
    <x v="2"/>
  </r>
  <r>
    <n v="449"/>
    <x v="0"/>
    <s v="HLO-445"/>
    <x v="362"/>
    <s v="Használt"/>
    <x v="1"/>
    <n v="4800000"/>
    <n v="7.89"/>
    <x v="1"/>
    <x v="5"/>
    <x v="1"/>
    <x v="1"/>
  </r>
  <r>
    <n v="450"/>
    <x v="3"/>
    <s v="LLG-110"/>
    <x v="363"/>
    <s v="Használt"/>
    <x v="1"/>
    <n v="3300000"/>
    <n v="9.31"/>
    <x v="2"/>
    <x v="9"/>
    <x v="0"/>
    <x v="0"/>
  </r>
  <r>
    <n v="451"/>
    <x v="9"/>
    <s v="DVL-254"/>
    <x v="364"/>
    <s v="Új"/>
    <x v="1"/>
    <n v="3000000"/>
    <n v="4.01"/>
    <x v="2"/>
    <x v="13"/>
    <x v="0"/>
    <x v="2"/>
  </r>
  <r>
    <n v="452"/>
    <x v="3"/>
    <s v="DHS-386"/>
    <x v="311"/>
    <s v="Használt"/>
    <x v="5"/>
    <n v="4760000"/>
    <n v="10.54"/>
    <x v="1"/>
    <x v="16"/>
    <x v="0"/>
    <x v="2"/>
  </r>
  <r>
    <n v="453"/>
    <x v="1"/>
    <s v="RWY-034"/>
    <x v="365"/>
    <s v="Használt"/>
    <x v="5"/>
    <n v="2600000"/>
    <n v="7.3"/>
    <x v="0"/>
    <x v="4"/>
    <x v="0"/>
    <x v="4"/>
  </r>
  <r>
    <n v="454"/>
    <x v="10"/>
    <s v="RJS-283"/>
    <x v="324"/>
    <s v="Használt"/>
    <x v="1"/>
    <n v="4550000"/>
    <n v="5.24"/>
    <x v="2"/>
    <x v="14"/>
    <x v="1"/>
    <x v="3"/>
  </r>
  <r>
    <n v="455"/>
    <x v="1"/>
    <s v="GVI-489"/>
    <x v="52"/>
    <s v="Új"/>
    <x v="3"/>
    <n v="2210000"/>
    <n v="8.2799999999999994"/>
    <x v="0"/>
    <x v="0"/>
    <x v="0"/>
    <x v="0"/>
  </r>
  <r>
    <n v="456"/>
    <x v="9"/>
    <s v="QIW-332"/>
    <x v="366"/>
    <s v="Használt"/>
    <x v="3"/>
    <n v="4490000"/>
    <n v="11.08"/>
    <x v="1"/>
    <x v="11"/>
    <x v="1"/>
    <x v="1"/>
  </r>
  <r>
    <n v="457"/>
    <x v="0"/>
    <s v="DLL-061"/>
    <x v="367"/>
    <s v="Használt"/>
    <x v="4"/>
    <n v="3220000"/>
    <n v="6.39"/>
    <x v="2"/>
    <x v="2"/>
    <x v="0"/>
    <x v="2"/>
  </r>
  <r>
    <n v="458"/>
    <x v="8"/>
    <s v="RPX-748"/>
    <x v="368"/>
    <s v="Használt"/>
    <x v="5"/>
    <n v="4940000"/>
    <n v="7.25"/>
    <x v="1"/>
    <x v="18"/>
    <x v="0"/>
    <x v="0"/>
  </r>
  <r>
    <n v="459"/>
    <x v="6"/>
    <s v="BUL-775"/>
    <x v="369"/>
    <s v="Használt"/>
    <x v="4"/>
    <n v="4050000"/>
    <n v="9.99"/>
    <x v="2"/>
    <x v="9"/>
    <x v="0"/>
    <x v="0"/>
  </r>
  <r>
    <n v="460"/>
    <x v="7"/>
    <s v="RRY-726"/>
    <x v="370"/>
    <s v="Használt"/>
    <x v="0"/>
    <n v="3950000"/>
    <n v="8.7799999999999994"/>
    <x v="2"/>
    <x v="3"/>
    <x v="1"/>
    <x v="3"/>
  </r>
  <r>
    <n v="461"/>
    <x v="3"/>
    <s v="UJZ-873"/>
    <x v="371"/>
    <s v="Használt"/>
    <x v="1"/>
    <n v="1680000"/>
    <n v="5.5"/>
    <x v="1"/>
    <x v="12"/>
    <x v="1"/>
    <x v="6"/>
  </r>
  <r>
    <n v="462"/>
    <x v="0"/>
    <s v="LGW-067"/>
    <x v="106"/>
    <s v="Használt"/>
    <x v="0"/>
    <n v="4630000"/>
    <n v="6.11"/>
    <x v="1"/>
    <x v="10"/>
    <x v="1"/>
    <x v="3"/>
  </r>
  <r>
    <n v="463"/>
    <x v="0"/>
    <s v="HLP-529"/>
    <x v="372"/>
    <s v="Új"/>
    <x v="3"/>
    <n v="4040000"/>
    <n v="10.85"/>
    <x v="1"/>
    <x v="13"/>
    <x v="0"/>
    <x v="2"/>
  </r>
  <r>
    <n v="464"/>
    <x v="1"/>
    <s v="VUB-857"/>
    <x v="359"/>
    <s v="Használt"/>
    <x v="4"/>
    <n v="4350000"/>
    <n v="6.95"/>
    <x v="2"/>
    <x v="14"/>
    <x v="1"/>
    <x v="3"/>
  </r>
  <r>
    <n v="465"/>
    <x v="0"/>
    <s v="DXD-116"/>
    <x v="373"/>
    <s v="Új"/>
    <x v="2"/>
    <n v="4460000"/>
    <n v="4.83"/>
    <x v="1"/>
    <x v="0"/>
    <x v="0"/>
    <x v="0"/>
  </r>
  <r>
    <n v="466"/>
    <x v="6"/>
    <s v="SZI-439"/>
    <x v="238"/>
    <s v="Használt"/>
    <x v="1"/>
    <n v="2720000"/>
    <n v="9.7200000000000006"/>
    <x v="1"/>
    <x v="7"/>
    <x v="1"/>
    <x v="6"/>
  </r>
  <r>
    <n v="467"/>
    <x v="6"/>
    <s v="RKS-063"/>
    <x v="374"/>
    <s v="Használt"/>
    <x v="3"/>
    <n v="2400000"/>
    <n v="8.56"/>
    <x v="1"/>
    <x v="13"/>
    <x v="0"/>
    <x v="2"/>
  </r>
  <r>
    <n v="468"/>
    <x v="1"/>
    <s v="TWK-730"/>
    <x v="375"/>
    <s v="Új"/>
    <x v="4"/>
    <n v="4870000"/>
    <n v="9.0399999999999991"/>
    <x v="0"/>
    <x v="18"/>
    <x v="0"/>
    <x v="0"/>
  </r>
  <r>
    <n v="469"/>
    <x v="0"/>
    <s v="MPF-128"/>
    <x v="107"/>
    <s v="Használt"/>
    <x v="5"/>
    <n v="4290000"/>
    <n v="4.09"/>
    <x v="1"/>
    <x v="0"/>
    <x v="0"/>
    <x v="0"/>
  </r>
  <r>
    <n v="470"/>
    <x v="1"/>
    <s v="ZPU-190"/>
    <x v="376"/>
    <s v="Használt"/>
    <x v="4"/>
    <n v="4910000"/>
    <n v="7.81"/>
    <x v="1"/>
    <x v="13"/>
    <x v="0"/>
    <x v="2"/>
  </r>
  <r>
    <n v="471"/>
    <x v="10"/>
    <s v="ETN-241"/>
    <x v="377"/>
    <s v="Használt"/>
    <x v="4"/>
    <n v="2620000"/>
    <n v="8.9700000000000006"/>
    <x v="2"/>
    <x v="13"/>
    <x v="0"/>
    <x v="2"/>
  </r>
  <r>
    <n v="472"/>
    <x v="1"/>
    <s v="OBX-274"/>
    <x v="270"/>
    <s v="Használt"/>
    <x v="0"/>
    <n v="2400000"/>
    <n v="7.02"/>
    <x v="1"/>
    <x v="13"/>
    <x v="0"/>
    <x v="2"/>
  </r>
  <r>
    <n v="473"/>
    <x v="10"/>
    <s v="DCS-552"/>
    <x v="378"/>
    <s v="Használt"/>
    <x v="0"/>
    <n v="4620000"/>
    <n v="7.96"/>
    <x v="1"/>
    <x v="1"/>
    <x v="1"/>
    <x v="1"/>
  </r>
  <r>
    <n v="474"/>
    <x v="2"/>
    <s v="LIE-859"/>
    <x v="379"/>
    <s v="Használt"/>
    <x v="5"/>
    <n v="1760000"/>
    <n v="4.95"/>
    <x v="0"/>
    <x v="17"/>
    <x v="0"/>
    <x v="4"/>
  </r>
  <r>
    <n v="475"/>
    <x v="1"/>
    <s v="RHB-479"/>
    <x v="228"/>
    <s v="Használt"/>
    <x v="0"/>
    <n v="3980000"/>
    <n v="4.07"/>
    <x v="2"/>
    <x v="5"/>
    <x v="1"/>
    <x v="1"/>
  </r>
  <r>
    <n v="476"/>
    <x v="11"/>
    <s v="HJG-502"/>
    <x v="26"/>
    <s v="Használt"/>
    <x v="0"/>
    <n v="2450000"/>
    <n v="5.32"/>
    <x v="0"/>
    <x v="10"/>
    <x v="1"/>
    <x v="3"/>
  </r>
  <r>
    <n v="477"/>
    <x v="1"/>
    <s v="KCN-278"/>
    <x v="380"/>
    <s v="Új"/>
    <x v="1"/>
    <n v="2790000"/>
    <n v="8.84"/>
    <x v="0"/>
    <x v="16"/>
    <x v="0"/>
    <x v="2"/>
  </r>
  <r>
    <n v="478"/>
    <x v="1"/>
    <s v="DKX-711"/>
    <x v="381"/>
    <s v="Használt"/>
    <x v="3"/>
    <n v="4630000"/>
    <n v="5.39"/>
    <x v="2"/>
    <x v="6"/>
    <x v="2"/>
    <x v="5"/>
  </r>
  <r>
    <n v="479"/>
    <x v="8"/>
    <s v="JEI-964"/>
    <x v="382"/>
    <s v="Használt"/>
    <x v="0"/>
    <n v="2640000"/>
    <n v="9.93"/>
    <x v="2"/>
    <x v="19"/>
    <x v="1"/>
    <x v="6"/>
  </r>
  <r>
    <n v="480"/>
    <x v="1"/>
    <s v="DWM-231"/>
    <x v="383"/>
    <s v="Új"/>
    <x v="5"/>
    <n v="3750000"/>
    <n v="4.59"/>
    <x v="0"/>
    <x v="8"/>
    <x v="0"/>
    <x v="4"/>
  </r>
  <r>
    <n v="481"/>
    <x v="6"/>
    <s v="IZJ-448"/>
    <x v="71"/>
    <s v="Használt"/>
    <x v="3"/>
    <n v="4250000"/>
    <n v="8.64"/>
    <x v="1"/>
    <x v="2"/>
    <x v="0"/>
    <x v="2"/>
  </r>
  <r>
    <n v="482"/>
    <x v="3"/>
    <s v="BAX-210"/>
    <x v="384"/>
    <s v="Új"/>
    <x v="1"/>
    <n v="2720000"/>
    <n v="4.26"/>
    <x v="1"/>
    <x v="7"/>
    <x v="1"/>
    <x v="6"/>
  </r>
  <r>
    <n v="483"/>
    <x v="0"/>
    <s v="WZU-109"/>
    <x v="225"/>
    <s v="Új"/>
    <x v="4"/>
    <n v="3480000"/>
    <n v="7.74"/>
    <x v="0"/>
    <x v="16"/>
    <x v="0"/>
    <x v="2"/>
  </r>
  <r>
    <n v="484"/>
    <x v="2"/>
    <s v="SSQ-449"/>
    <x v="385"/>
    <s v="Használt"/>
    <x v="1"/>
    <n v="2020000"/>
    <n v="10.050000000000001"/>
    <x v="2"/>
    <x v="7"/>
    <x v="1"/>
    <x v="6"/>
  </r>
  <r>
    <n v="485"/>
    <x v="11"/>
    <s v="SAN-614"/>
    <x v="60"/>
    <s v="Használt"/>
    <x v="4"/>
    <n v="3830000"/>
    <n v="5.59"/>
    <x v="1"/>
    <x v="12"/>
    <x v="1"/>
    <x v="6"/>
  </r>
  <r>
    <n v="486"/>
    <x v="3"/>
    <s v="BRC-795"/>
    <x v="386"/>
    <s v="Használt"/>
    <x v="0"/>
    <n v="2350000"/>
    <n v="9.76"/>
    <x v="1"/>
    <x v="11"/>
    <x v="1"/>
    <x v="1"/>
  </r>
  <r>
    <n v="487"/>
    <x v="1"/>
    <s v="VIC-519"/>
    <x v="387"/>
    <s v="Használt"/>
    <x v="5"/>
    <n v="1870000"/>
    <n v="8.18"/>
    <x v="0"/>
    <x v="15"/>
    <x v="2"/>
    <x v="5"/>
  </r>
  <r>
    <n v="488"/>
    <x v="6"/>
    <s v="PAV-392"/>
    <x v="388"/>
    <s v="Használt"/>
    <x v="2"/>
    <n v="2430000"/>
    <n v="11.03"/>
    <x v="1"/>
    <x v="2"/>
    <x v="0"/>
    <x v="2"/>
  </r>
  <r>
    <n v="489"/>
    <x v="9"/>
    <s v="BBF-206"/>
    <x v="389"/>
    <s v="Használt"/>
    <x v="1"/>
    <n v="4640000"/>
    <n v="8.32"/>
    <x v="2"/>
    <x v="7"/>
    <x v="1"/>
    <x v="6"/>
  </r>
  <r>
    <n v="490"/>
    <x v="2"/>
    <s v="XCE-701"/>
    <x v="390"/>
    <s v="Új"/>
    <x v="4"/>
    <n v="2320000"/>
    <n v="10.78"/>
    <x v="1"/>
    <x v="4"/>
    <x v="0"/>
    <x v="4"/>
  </r>
  <r>
    <n v="491"/>
    <x v="0"/>
    <s v="URQ-649"/>
    <x v="148"/>
    <s v="Használt"/>
    <x v="1"/>
    <n v="3320000"/>
    <n v="4.12"/>
    <x v="1"/>
    <x v="6"/>
    <x v="2"/>
    <x v="5"/>
  </r>
  <r>
    <n v="492"/>
    <x v="2"/>
    <s v="DZD-861"/>
    <x v="391"/>
    <s v="Használt"/>
    <x v="4"/>
    <n v="2160000"/>
    <n v="9.9600000000000009"/>
    <x v="2"/>
    <x v="18"/>
    <x v="0"/>
    <x v="0"/>
  </r>
  <r>
    <n v="493"/>
    <x v="1"/>
    <s v="KSN-805"/>
    <x v="392"/>
    <s v="Használt"/>
    <x v="0"/>
    <n v="1740000"/>
    <n v="6.03"/>
    <x v="2"/>
    <x v="18"/>
    <x v="0"/>
    <x v="0"/>
  </r>
  <r>
    <n v="494"/>
    <x v="0"/>
    <s v="NUL-197"/>
    <x v="275"/>
    <s v="Új"/>
    <x v="0"/>
    <n v="3750000"/>
    <n v="10.84"/>
    <x v="0"/>
    <x v="3"/>
    <x v="1"/>
    <x v="3"/>
  </r>
  <r>
    <n v="495"/>
    <x v="12"/>
    <s v="NZZ-372"/>
    <x v="216"/>
    <s v="Új"/>
    <x v="0"/>
    <n v="2790000"/>
    <n v="10.92"/>
    <x v="1"/>
    <x v="13"/>
    <x v="0"/>
    <x v="2"/>
  </r>
  <r>
    <n v="496"/>
    <x v="1"/>
    <s v="ODI-486"/>
    <x v="260"/>
    <s v="Használt"/>
    <x v="0"/>
    <n v="4090000"/>
    <n v="7.78"/>
    <x v="1"/>
    <x v="1"/>
    <x v="1"/>
    <x v="1"/>
  </r>
  <r>
    <n v="497"/>
    <x v="11"/>
    <s v="SXP-073"/>
    <x v="353"/>
    <s v="Használt"/>
    <x v="5"/>
    <n v="3970000"/>
    <n v="6.16"/>
    <x v="1"/>
    <x v="9"/>
    <x v="0"/>
    <x v="0"/>
  </r>
  <r>
    <n v="498"/>
    <x v="6"/>
    <s v="XYN-232"/>
    <x v="192"/>
    <s v="Használt"/>
    <x v="0"/>
    <n v="4340000"/>
    <n v="8.15"/>
    <x v="1"/>
    <x v="12"/>
    <x v="1"/>
    <x v="6"/>
  </r>
  <r>
    <n v="499"/>
    <x v="8"/>
    <s v="CYF-705"/>
    <x v="325"/>
    <s v="Használt"/>
    <x v="3"/>
    <n v="3180000"/>
    <n v="10.97"/>
    <x v="1"/>
    <x v="16"/>
    <x v="0"/>
    <x v="2"/>
  </r>
  <r>
    <n v="500"/>
    <x v="8"/>
    <s v="RAZ-312"/>
    <x v="393"/>
    <s v="Használt"/>
    <x v="4"/>
    <n v="2230000"/>
    <n v="10.89"/>
    <x v="0"/>
    <x v="2"/>
    <x v="0"/>
    <x v="2"/>
  </r>
  <r>
    <n v="501"/>
    <x v="0"/>
    <s v="MFL-314"/>
    <x v="177"/>
    <s v="Új"/>
    <x v="0"/>
    <n v="2470000"/>
    <n v="10.36"/>
    <x v="0"/>
    <x v="11"/>
    <x v="1"/>
    <x v="1"/>
  </r>
  <r>
    <n v="502"/>
    <x v="1"/>
    <s v="SFW-110"/>
    <x v="394"/>
    <s v="Használt"/>
    <x v="2"/>
    <n v="3980000"/>
    <n v="5.41"/>
    <x v="1"/>
    <x v="8"/>
    <x v="0"/>
    <x v="4"/>
  </r>
  <r>
    <n v="503"/>
    <x v="0"/>
    <s v="WEJ-659"/>
    <x v="154"/>
    <s v="Használt"/>
    <x v="3"/>
    <n v="4400000"/>
    <n v="7.81"/>
    <x v="0"/>
    <x v="5"/>
    <x v="1"/>
    <x v="1"/>
  </r>
  <r>
    <n v="504"/>
    <x v="3"/>
    <s v="HDP-453"/>
    <x v="395"/>
    <s v="Használt"/>
    <x v="2"/>
    <n v="2410000"/>
    <n v="6.89"/>
    <x v="1"/>
    <x v="5"/>
    <x v="1"/>
    <x v="1"/>
  </r>
  <r>
    <n v="505"/>
    <x v="0"/>
    <s v="NAH-117"/>
    <x v="396"/>
    <s v="Új"/>
    <x v="0"/>
    <n v="4110000"/>
    <n v="9.34"/>
    <x v="2"/>
    <x v="19"/>
    <x v="1"/>
    <x v="6"/>
  </r>
  <r>
    <n v="506"/>
    <x v="1"/>
    <s v="PDR-700"/>
    <x v="134"/>
    <s v="Új"/>
    <x v="4"/>
    <n v="4190000"/>
    <n v="9.0500000000000007"/>
    <x v="0"/>
    <x v="16"/>
    <x v="0"/>
    <x v="2"/>
  </r>
  <r>
    <n v="507"/>
    <x v="11"/>
    <s v="CZB-267"/>
    <x v="397"/>
    <s v="Használt"/>
    <x v="2"/>
    <n v="2660000"/>
    <n v="10.96"/>
    <x v="2"/>
    <x v="4"/>
    <x v="0"/>
    <x v="4"/>
  </r>
  <r>
    <n v="508"/>
    <x v="1"/>
    <s v="YJY-816"/>
    <x v="280"/>
    <s v="Használt"/>
    <x v="1"/>
    <n v="1610000"/>
    <n v="5.42"/>
    <x v="1"/>
    <x v="17"/>
    <x v="0"/>
    <x v="4"/>
  </r>
  <r>
    <n v="509"/>
    <x v="0"/>
    <s v="TJX-108"/>
    <x v="398"/>
    <s v="Használt"/>
    <x v="4"/>
    <n v="4400000"/>
    <n v="9.0500000000000007"/>
    <x v="1"/>
    <x v="7"/>
    <x v="1"/>
    <x v="6"/>
  </r>
  <r>
    <n v="510"/>
    <x v="1"/>
    <s v="NYX-951"/>
    <x v="399"/>
    <s v="Használt"/>
    <x v="5"/>
    <n v="3620000"/>
    <n v="10.25"/>
    <x v="1"/>
    <x v="15"/>
    <x v="2"/>
    <x v="5"/>
  </r>
  <r>
    <n v="511"/>
    <x v="11"/>
    <s v="HTG-016"/>
    <x v="337"/>
    <s v="Új"/>
    <x v="0"/>
    <n v="4160000"/>
    <n v="8.48"/>
    <x v="1"/>
    <x v="3"/>
    <x v="1"/>
    <x v="3"/>
  </r>
  <r>
    <n v="512"/>
    <x v="5"/>
    <s v="UOJ-291"/>
    <x v="400"/>
    <s v="Használt"/>
    <x v="2"/>
    <n v="4720000"/>
    <n v="4.3600000000000003"/>
    <x v="2"/>
    <x v="19"/>
    <x v="1"/>
    <x v="6"/>
  </r>
  <r>
    <n v="513"/>
    <x v="3"/>
    <s v="UTA-073"/>
    <x v="401"/>
    <s v="Új"/>
    <x v="5"/>
    <n v="3010000"/>
    <n v="8.77"/>
    <x v="1"/>
    <x v="15"/>
    <x v="2"/>
    <x v="5"/>
  </r>
  <r>
    <n v="514"/>
    <x v="9"/>
    <s v="EFY-683"/>
    <x v="244"/>
    <s v="Használt"/>
    <x v="1"/>
    <n v="3480000"/>
    <n v="9.98"/>
    <x v="1"/>
    <x v="3"/>
    <x v="1"/>
    <x v="3"/>
  </r>
  <r>
    <n v="515"/>
    <x v="2"/>
    <s v="TWR-718"/>
    <x v="402"/>
    <s v="Használt"/>
    <x v="4"/>
    <n v="1600000"/>
    <n v="5.93"/>
    <x v="0"/>
    <x v="4"/>
    <x v="0"/>
    <x v="4"/>
  </r>
  <r>
    <n v="516"/>
    <x v="2"/>
    <s v="ZBR-929"/>
    <x v="403"/>
    <s v="Használt"/>
    <x v="4"/>
    <n v="3350000"/>
    <n v="10.45"/>
    <x v="0"/>
    <x v="17"/>
    <x v="0"/>
    <x v="4"/>
  </r>
  <r>
    <n v="517"/>
    <x v="1"/>
    <s v="TIY-360"/>
    <x v="404"/>
    <s v="Használt"/>
    <x v="1"/>
    <n v="2840000"/>
    <n v="4.93"/>
    <x v="2"/>
    <x v="1"/>
    <x v="1"/>
    <x v="1"/>
  </r>
  <r>
    <n v="518"/>
    <x v="2"/>
    <s v="DVJ-866"/>
    <x v="405"/>
    <s v="Használt"/>
    <x v="4"/>
    <n v="3750000"/>
    <n v="7.88"/>
    <x v="2"/>
    <x v="19"/>
    <x v="1"/>
    <x v="6"/>
  </r>
  <r>
    <n v="519"/>
    <x v="1"/>
    <s v="ZBR-255"/>
    <x v="406"/>
    <s v="Új"/>
    <x v="1"/>
    <n v="4470000"/>
    <n v="4.53"/>
    <x v="0"/>
    <x v="11"/>
    <x v="1"/>
    <x v="1"/>
  </r>
  <r>
    <n v="520"/>
    <x v="1"/>
    <s v="JHQ-520"/>
    <x v="407"/>
    <s v="Használt"/>
    <x v="4"/>
    <n v="1760000"/>
    <n v="5.74"/>
    <x v="1"/>
    <x v="12"/>
    <x v="1"/>
    <x v="6"/>
  </r>
  <r>
    <n v="521"/>
    <x v="6"/>
    <s v="ZIZ-308"/>
    <x v="408"/>
    <s v="Használt"/>
    <x v="4"/>
    <n v="4400000"/>
    <n v="6.87"/>
    <x v="2"/>
    <x v="5"/>
    <x v="1"/>
    <x v="1"/>
  </r>
  <r>
    <n v="522"/>
    <x v="5"/>
    <s v="QMI-539"/>
    <x v="211"/>
    <s v="Használt"/>
    <x v="0"/>
    <n v="2360000"/>
    <n v="10.08"/>
    <x v="0"/>
    <x v="6"/>
    <x v="2"/>
    <x v="5"/>
  </r>
  <r>
    <n v="523"/>
    <x v="4"/>
    <s v="AXG-636"/>
    <x v="78"/>
    <s v="Új"/>
    <x v="0"/>
    <n v="2440000"/>
    <n v="5.84"/>
    <x v="2"/>
    <x v="0"/>
    <x v="0"/>
    <x v="0"/>
  </r>
  <r>
    <n v="524"/>
    <x v="1"/>
    <s v="YAJ-459"/>
    <x v="9"/>
    <s v="Új"/>
    <x v="4"/>
    <n v="2270000"/>
    <n v="8.35"/>
    <x v="1"/>
    <x v="13"/>
    <x v="0"/>
    <x v="2"/>
  </r>
  <r>
    <n v="525"/>
    <x v="3"/>
    <s v="YTP-954"/>
    <x v="378"/>
    <s v="Új"/>
    <x v="4"/>
    <n v="2260000"/>
    <n v="5.07"/>
    <x v="1"/>
    <x v="15"/>
    <x v="2"/>
    <x v="5"/>
  </r>
  <r>
    <n v="526"/>
    <x v="7"/>
    <s v="MVP-115"/>
    <x v="375"/>
    <s v="Használt"/>
    <x v="1"/>
    <n v="1810000"/>
    <n v="8.66"/>
    <x v="2"/>
    <x v="3"/>
    <x v="1"/>
    <x v="3"/>
  </r>
  <r>
    <n v="527"/>
    <x v="6"/>
    <s v="CQG-766"/>
    <x v="409"/>
    <s v="Használt"/>
    <x v="4"/>
    <n v="1430000"/>
    <n v="8.14"/>
    <x v="1"/>
    <x v="9"/>
    <x v="0"/>
    <x v="0"/>
  </r>
  <r>
    <n v="528"/>
    <x v="1"/>
    <s v="CWM-234"/>
    <x v="377"/>
    <s v="Használt"/>
    <x v="4"/>
    <n v="4760000"/>
    <n v="6.71"/>
    <x v="2"/>
    <x v="15"/>
    <x v="2"/>
    <x v="5"/>
  </r>
  <r>
    <n v="529"/>
    <x v="4"/>
    <s v="GNA-098"/>
    <x v="410"/>
    <s v="Új"/>
    <x v="1"/>
    <n v="4900000"/>
    <n v="7.82"/>
    <x v="1"/>
    <x v="13"/>
    <x v="0"/>
    <x v="2"/>
  </r>
  <r>
    <n v="530"/>
    <x v="3"/>
    <s v="ANM-428"/>
    <x v="411"/>
    <s v="Új"/>
    <x v="4"/>
    <n v="3670000"/>
    <n v="8.56"/>
    <x v="0"/>
    <x v="10"/>
    <x v="1"/>
    <x v="3"/>
  </r>
  <r>
    <n v="531"/>
    <x v="1"/>
    <s v="DMV-051"/>
    <x v="412"/>
    <s v="Használt"/>
    <x v="4"/>
    <n v="1750000"/>
    <n v="6.33"/>
    <x v="2"/>
    <x v="5"/>
    <x v="1"/>
    <x v="1"/>
  </r>
  <r>
    <n v="532"/>
    <x v="12"/>
    <s v="DSE-323"/>
    <x v="413"/>
    <s v="Új"/>
    <x v="0"/>
    <n v="3920000"/>
    <n v="10.23"/>
    <x v="2"/>
    <x v="9"/>
    <x v="0"/>
    <x v="0"/>
  </r>
  <r>
    <n v="533"/>
    <x v="1"/>
    <s v="MTY-200"/>
    <x v="389"/>
    <s v="Új"/>
    <x v="5"/>
    <n v="4070000"/>
    <n v="10.49"/>
    <x v="2"/>
    <x v="7"/>
    <x v="1"/>
    <x v="6"/>
  </r>
  <r>
    <n v="534"/>
    <x v="8"/>
    <s v="MYS-280"/>
    <x v="414"/>
    <s v="Használt"/>
    <x v="4"/>
    <n v="4080000"/>
    <n v="5.53"/>
    <x v="1"/>
    <x v="14"/>
    <x v="1"/>
    <x v="3"/>
  </r>
  <r>
    <n v="535"/>
    <x v="2"/>
    <s v="IGO-784"/>
    <x v="218"/>
    <s v="Új"/>
    <x v="2"/>
    <n v="2010000"/>
    <n v="9.4499999999999993"/>
    <x v="1"/>
    <x v="0"/>
    <x v="0"/>
    <x v="0"/>
  </r>
  <r>
    <n v="536"/>
    <x v="11"/>
    <s v="RFQ-147"/>
    <x v="155"/>
    <s v="Használt"/>
    <x v="3"/>
    <n v="4890000"/>
    <n v="8.31"/>
    <x v="0"/>
    <x v="16"/>
    <x v="0"/>
    <x v="2"/>
  </r>
  <r>
    <n v="537"/>
    <x v="1"/>
    <s v="TMJ-153"/>
    <x v="211"/>
    <s v="Használt"/>
    <x v="0"/>
    <n v="3270000"/>
    <n v="6.71"/>
    <x v="0"/>
    <x v="3"/>
    <x v="1"/>
    <x v="3"/>
  </r>
  <r>
    <n v="538"/>
    <x v="10"/>
    <s v="DBZ-144"/>
    <x v="208"/>
    <s v="Új"/>
    <x v="3"/>
    <n v="2860000"/>
    <n v="5.97"/>
    <x v="2"/>
    <x v="5"/>
    <x v="1"/>
    <x v="1"/>
  </r>
  <r>
    <n v="539"/>
    <x v="5"/>
    <s v="HHK-075"/>
    <x v="166"/>
    <s v="Használt"/>
    <x v="4"/>
    <n v="4050000"/>
    <n v="8.5500000000000007"/>
    <x v="1"/>
    <x v="6"/>
    <x v="2"/>
    <x v="5"/>
  </r>
  <r>
    <n v="540"/>
    <x v="3"/>
    <s v="BWU-390"/>
    <x v="415"/>
    <s v="Új"/>
    <x v="1"/>
    <n v="3120000"/>
    <n v="10.119999999999999"/>
    <x v="2"/>
    <x v="12"/>
    <x v="1"/>
    <x v="6"/>
  </r>
  <r>
    <n v="541"/>
    <x v="3"/>
    <s v="DMY-833"/>
    <x v="261"/>
    <s v="Új"/>
    <x v="0"/>
    <n v="3970000"/>
    <n v="7.52"/>
    <x v="1"/>
    <x v="11"/>
    <x v="1"/>
    <x v="1"/>
  </r>
  <r>
    <n v="542"/>
    <x v="3"/>
    <s v="YDJ-130"/>
    <x v="248"/>
    <s v="Használt"/>
    <x v="0"/>
    <n v="4620000"/>
    <n v="6.96"/>
    <x v="0"/>
    <x v="16"/>
    <x v="0"/>
    <x v="2"/>
  </r>
  <r>
    <n v="543"/>
    <x v="11"/>
    <s v="XES-131"/>
    <x v="211"/>
    <s v="Használt"/>
    <x v="0"/>
    <n v="3800000"/>
    <n v="5.46"/>
    <x v="2"/>
    <x v="9"/>
    <x v="0"/>
    <x v="0"/>
  </r>
  <r>
    <n v="544"/>
    <x v="4"/>
    <s v="CGB-406"/>
    <x v="416"/>
    <s v="Használt"/>
    <x v="1"/>
    <n v="3070000"/>
    <n v="9.7799999999999994"/>
    <x v="0"/>
    <x v="2"/>
    <x v="0"/>
    <x v="2"/>
  </r>
  <r>
    <n v="545"/>
    <x v="0"/>
    <s v="BYK-361"/>
    <x v="84"/>
    <s v="Használt"/>
    <x v="4"/>
    <n v="1560000"/>
    <n v="10.99"/>
    <x v="1"/>
    <x v="3"/>
    <x v="1"/>
    <x v="3"/>
  </r>
  <r>
    <n v="546"/>
    <x v="5"/>
    <s v="TKY-008"/>
    <x v="417"/>
    <s v="Használt"/>
    <x v="0"/>
    <n v="3540000"/>
    <n v="6.3"/>
    <x v="2"/>
    <x v="17"/>
    <x v="0"/>
    <x v="4"/>
  </r>
  <r>
    <n v="547"/>
    <x v="2"/>
    <s v="ZWN-043"/>
    <x v="267"/>
    <s v="Használt"/>
    <x v="5"/>
    <n v="2140000"/>
    <n v="6.28"/>
    <x v="2"/>
    <x v="6"/>
    <x v="2"/>
    <x v="5"/>
  </r>
  <r>
    <n v="548"/>
    <x v="10"/>
    <s v="TMO-840"/>
    <x v="354"/>
    <s v="Új"/>
    <x v="4"/>
    <n v="3800000"/>
    <n v="6.5"/>
    <x v="0"/>
    <x v="9"/>
    <x v="0"/>
    <x v="0"/>
  </r>
  <r>
    <n v="549"/>
    <x v="7"/>
    <s v="OEQ-626"/>
    <x v="418"/>
    <s v="Új"/>
    <x v="3"/>
    <n v="1760000"/>
    <n v="5.37"/>
    <x v="0"/>
    <x v="8"/>
    <x v="0"/>
    <x v="4"/>
  </r>
  <r>
    <n v="550"/>
    <x v="0"/>
    <s v="LQR-575"/>
    <x v="310"/>
    <s v="Használt"/>
    <x v="3"/>
    <n v="4030000"/>
    <n v="7.71"/>
    <x v="0"/>
    <x v="12"/>
    <x v="1"/>
    <x v="6"/>
  </r>
  <r>
    <n v="551"/>
    <x v="4"/>
    <s v="OGQ-918"/>
    <x v="275"/>
    <s v="Használt"/>
    <x v="1"/>
    <n v="3690000"/>
    <n v="4.83"/>
    <x v="1"/>
    <x v="17"/>
    <x v="0"/>
    <x v="4"/>
  </r>
  <r>
    <n v="552"/>
    <x v="3"/>
    <s v="DMU-266"/>
    <x v="407"/>
    <s v="Használt"/>
    <x v="0"/>
    <n v="4350000"/>
    <n v="4.04"/>
    <x v="1"/>
    <x v="10"/>
    <x v="1"/>
    <x v="3"/>
  </r>
  <r>
    <n v="553"/>
    <x v="4"/>
    <s v="ZCO-915"/>
    <x v="419"/>
    <s v="Használt"/>
    <x v="4"/>
    <n v="2480000"/>
    <n v="10.37"/>
    <x v="2"/>
    <x v="3"/>
    <x v="1"/>
    <x v="3"/>
  </r>
  <r>
    <n v="554"/>
    <x v="1"/>
    <s v="SAF-555"/>
    <x v="420"/>
    <s v="Használt"/>
    <x v="4"/>
    <n v="1820000"/>
    <n v="5"/>
    <x v="1"/>
    <x v="17"/>
    <x v="0"/>
    <x v="4"/>
  </r>
  <r>
    <n v="555"/>
    <x v="5"/>
    <s v="YPX-649"/>
    <x v="421"/>
    <s v="Használt"/>
    <x v="1"/>
    <n v="4100000"/>
    <n v="10.32"/>
    <x v="1"/>
    <x v="10"/>
    <x v="1"/>
    <x v="3"/>
  </r>
  <r>
    <n v="556"/>
    <x v="6"/>
    <s v="ERM-149"/>
    <x v="164"/>
    <s v="Új"/>
    <x v="4"/>
    <n v="3750000"/>
    <n v="8.83"/>
    <x v="1"/>
    <x v="15"/>
    <x v="2"/>
    <x v="5"/>
  </r>
  <r>
    <n v="557"/>
    <x v="0"/>
    <s v="TAK-988"/>
    <x v="128"/>
    <s v="Használt"/>
    <x v="1"/>
    <n v="3830000"/>
    <n v="9.6300000000000008"/>
    <x v="2"/>
    <x v="6"/>
    <x v="2"/>
    <x v="5"/>
  </r>
  <r>
    <n v="558"/>
    <x v="5"/>
    <s v="GWE-393"/>
    <x v="198"/>
    <s v="Használt"/>
    <x v="0"/>
    <n v="4220000"/>
    <n v="8.7100000000000009"/>
    <x v="2"/>
    <x v="10"/>
    <x v="1"/>
    <x v="3"/>
  </r>
  <r>
    <n v="559"/>
    <x v="3"/>
    <s v="ZCO-082"/>
    <x v="102"/>
    <s v="Használt"/>
    <x v="5"/>
    <n v="3770000"/>
    <n v="6.37"/>
    <x v="1"/>
    <x v="1"/>
    <x v="1"/>
    <x v="1"/>
  </r>
  <r>
    <n v="560"/>
    <x v="12"/>
    <s v="TIA-257"/>
    <x v="422"/>
    <s v="Használt"/>
    <x v="4"/>
    <n v="3050000"/>
    <n v="4.47"/>
    <x v="0"/>
    <x v="8"/>
    <x v="0"/>
    <x v="4"/>
  </r>
  <r>
    <n v="561"/>
    <x v="8"/>
    <s v="YFM-322"/>
    <x v="423"/>
    <s v="Új"/>
    <x v="1"/>
    <n v="2540000"/>
    <n v="4.5999999999999996"/>
    <x v="0"/>
    <x v="4"/>
    <x v="0"/>
    <x v="4"/>
  </r>
  <r>
    <n v="562"/>
    <x v="3"/>
    <s v="LYT-087"/>
    <x v="185"/>
    <s v="Használt"/>
    <x v="4"/>
    <n v="2540000"/>
    <n v="4.46"/>
    <x v="0"/>
    <x v="13"/>
    <x v="0"/>
    <x v="2"/>
  </r>
  <r>
    <n v="563"/>
    <x v="10"/>
    <s v="CUQ-776"/>
    <x v="424"/>
    <s v="Használt"/>
    <x v="4"/>
    <n v="3580000"/>
    <n v="7.18"/>
    <x v="0"/>
    <x v="14"/>
    <x v="1"/>
    <x v="3"/>
  </r>
  <r>
    <n v="564"/>
    <x v="12"/>
    <s v="FJP-628"/>
    <x v="425"/>
    <s v="Használt"/>
    <x v="3"/>
    <n v="2830000"/>
    <n v="6.51"/>
    <x v="0"/>
    <x v="12"/>
    <x v="1"/>
    <x v="6"/>
  </r>
  <r>
    <n v="565"/>
    <x v="1"/>
    <s v="DFN-412"/>
    <x v="358"/>
    <s v="Használt"/>
    <x v="4"/>
    <n v="4750000"/>
    <n v="4.0999999999999996"/>
    <x v="2"/>
    <x v="15"/>
    <x v="2"/>
    <x v="5"/>
  </r>
  <r>
    <n v="566"/>
    <x v="0"/>
    <s v="HGP-591"/>
    <x v="426"/>
    <s v="Új"/>
    <x v="0"/>
    <n v="4000000"/>
    <n v="8.3800000000000008"/>
    <x v="1"/>
    <x v="0"/>
    <x v="0"/>
    <x v="0"/>
  </r>
  <r>
    <n v="567"/>
    <x v="6"/>
    <s v="DKF-729"/>
    <x v="427"/>
    <s v="Használt"/>
    <x v="1"/>
    <n v="3540000"/>
    <n v="7.41"/>
    <x v="1"/>
    <x v="5"/>
    <x v="1"/>
    <x v="1"/>
  </r>
  <r>
    <n v="568"/>
    <x v="3"/>
    <s v="HDM-321"/>
    <x v="112"/>
    <s v="Új"/>
    <x v="0"/>
    <n v="1300000"/>
    <n v="7.86"/>
    <x v="2"/>
    <x v="17"/>
    <x v="0"/>
    <x v="4"/>
  </r>
  <r>
    <n v="569"/>
    <x v="6"/>
    <s v="EWI-211"/>
    <x v="428"/>
    <s v="Új"/>
    <x v="4"/>
    <n v="3380000"/>
    <n v="9.34"/>
    <x v="1"/>
    <x v="3"/>
    <x v="1"/>
    <x v="3"/>
  </r>
  <r>
    <n v="570"/>
    <x v="5"/>
    <s v="DEJ-999"/>
    <x v="428"/>
    <s v="Használt"/>
    <x v="4"/>
    <n v="3720000"/>
    <n v="8.01"/>
    <x v="2"/>
    <x v="16"/>
    <x v="0"/>
    <x v="2"/>
  </r>
  <r>
    <n v="571"/>
    <x v="4"/>
    <s v="ZDJ-153"/>
    <x v="429"/>
    <s v="Használt"/>
    <x v="3"/>
    <n v="3250000"/>
    <n v="4.8499999999999996"/>
    <x v="0"/>
    <x v="5"/>
    <x v="1"/>
    <x v="1"/>
  </r>
  <r>
    <n v="572"/>
    <x v="4"/>
    <s v="ACH-004"/>
    <x v="371"/>
    <s v="Használt"/>
    <x v="5"/>
    <n v="4320000"/>
    <n v="4.0999999999999996"/>
    <x v="1"/>
    <x v="16"/>
    <x v="0"/>
    <x v="2"/>
  </r>
  <r>
    <n v="573"/>
    <x v="1"/>
    <s v="GWA-597"/>
    <x v="430"/>
    <s v="Használt"/>
    <x v="1"/>
    <n v="5000000"/>
    <n v="9.83"/>
    <x v="0"/>
    <x v="10"/>
    <x v="1"/>
    <x v="3"/>
  </r>
  <r>
    <n v="574"/>
    <x v="7"/>
    <s v="HHO-510"/>
    <x v="431"/>
    <s v="Használt"/>
    <x v="0"/>
    <n v="1960000"/>
    <n v="9.24"/>
    <x v="1"/>
    <x v="10"/>
    <x v="1"/>
    <x v="3"/>
  </r>
  <r>
    <n v="575"/>
    <x v="1"/>
    <s v="HML-102"/>
    <x v="432"/>
    <s v="Új"/>
    <x v="1"/>
    <n v="2360000"/>
    <n v="4.83"/>
    <x v="0"/>
    <x v="12"/>
    <x v="1"/>
    <x v="6"/>
  </r>
  <r>
    <n v="576"/>
    <x v="6"/>
    <s v="PCN-417"/>
    <x v="95"/>
    <s v="Használt"/>
    <x v="1"/>
    <n v="2610000"/>
    <n v="4.2699999999999996"/>
    <x v="2"/>
    <x v="16"/>
    <x v="0"/>
    <x v="2"/>
  </r>
  <r>
    <n v="577"/>
    <x v="6"/>
    <s v="QNX-089"/>
    <x v="433"/>
    <s v="Új"/>
    <x v="1"/>
    <n v="3460000"/>
    <n v="10.23"/>
    <x v="0"/>
    <x v="0"/>
    <x v="0"/>
    <x v="0"/>
  </r>
  <r>
    <n v="578"/>
    <x v="6"/>
    <s v="YEU-123"/>
    <x v="434"/>
    <s v="Használt"/>
    <x v="4"/>
    <n v="3520000"/>
    <n v="8.76"/>
    <x v="0"/>
    <x v="2"/>
    <x v="0"/>
    <x v="2"/>
  </r>
  <r>
    <n v="579"/>
    <x v="1"/>
    <s v="OMS-719"/>
    <x v="413"/>
    <s v="Használt"/>
    <x v="4"/>
    <n v="4320000"/>
    <n v="10.27"/>
    <x v="2"/>
    <x v="8"/>
    <x v="0"/>
    <x v="4"/>
  </r>
  <r>
    <n v="580"/>
    <x v="2"/>
    <s v="TEQ-867"/>
    <x v="435"/>
    <s v="Használt"/>
    <x v="3"/>
    <n v="4210000"/>
    <n v="7.83"/>
    <x v="2"/>
    <x v="12"/>
    <x v="1"/>
    <x v="6"/>
  </r>
  <r>
    <n v="581"/>
    <x v="3"/>
    <s v="YCD-666"/>
    <x v="66"/>
    <s v="Használt"/>
    <x v="0"/>
    <n v="2430000"/>
    <n v="9.92"/>
    <x v="1"/>
    <x v="10"/>
    <x v="1"/>
    <x v="3"/>
  </r>
  <r>
    <n v="582"/>
    <x v="0"/>
    <s v="DIM-702"/>
    <x v="100"/>
    <s v="Használt"/>
    <x v="4"/>
    <n v="4200000"/>
    <n v="9.67"/>
    <x v="2"/>
    <x v="7"/>
    <x v="1"/>
    <x v="6"/>
  </r>
  <r>
    <n v="583"/>
    <x v="0"/>
    <s v="MFI-011"/>
    <x v="436"/>
    <s v="Használt"/>
    <x v="3"/>
    <n v="1700000"/>
    <n v="4.92"/>
    <x v="2"/>
    <x v="10"/>
    <x v="1"/>
    <x v="3"/>
  </r>
  <r>
    <n v="584"/>
    <x v="1"/>
    <s v="AUK-615"/>
    <x v="437"/>
    <s v="Új"/>
    <x v="4"/>
    <n v="2250000"/>
    <n v="9.2100000000000009"/>
    <x v="1"/>
    <x v="13"/>
    <x v="0"/>
    <x v="2"/>
  </r>
  <r>
    <n v="585"/>
    <x v="6"/>
    <s v="AKL-305"/>
    <x v="82"/>
    <s v="Használt"/>
    <x v="0"/>
    <n v="3550000"/>
    <n v="5.52"/>
    <x v="2"/>
    <x v="1"/>
    <x v="1"/>
    <x v="1"/>
  </r>
  <r>
    <n v="586"/>
    <x v="4"/>
    <s v="RHI-173"/>
    <x v="22"/>
    <s v="Használt"/>
    <x v="3"/>
    <n v="4900000"/>
    <n v="6.66"/>
    <x v="1"/>
    <x v="7"/>
    <x v="1"/>
    <x v="6"/>
  </r>
  <r>
    <n v="587"/>
    <x v="0"/>
    <s v="HRR-701"/>
    <x v="421"/>
    <s v="Használt"/>
    <x v="4"/>
    <n v="3590000"/>
    <n v="10.87"/>
    <x v="0"/>
    <x v="10"/>
    <x v="1"/>
    <x v="3"/>
  </r>
  <r>
    <n v="588"/>
    <x v="1"/>
    <s v="NGA-770"/>
    <x v="21"/>
    <s v="Használt"/>
    <x v="2"/>
    <n v="3900000"/>
    <n v="9.94"/>
    <x v="2"/>
    <x v="2"/>
    <x v="0"/>
    <x v="2"/>
  </r>
  <r>
    <n v="589"/>
    <x v="4"/>
    <s v="MWV-210"/>
    <x v="126"/>
    <s v="Új"/>
    <x v="1"/>
    <n v="3520000"/>
    <n v="4.47"/>
    <x v="0"/>
    <x v="16"/>
    <x v="0"/>
    <x v="2"/>
  </r>
  <r>
    <n v="590"/>
    <x v="1"/>
    <s v="HKZ-050"/>
    <x v="438"/>
    <s v="Használt"/>
    <x v="0"/>
    <n v="4660000"/>
    <n v="5.45"/>
    <x v="2"/>
    <x v="7"/>
    <x v="1"/>
    <x v="6"/>
  </r>
  <r>
    <n v="591"/>
    <x v="11"/>
    <s v="XNM-661"/>
    <x v="439"/>
    <s v="Használt"/>
    <x v="0"/>
    <n v="1410000"/>
    <n v="9.08"/>
    <x v="0"/>
    <x v="9"/>
    <x v="0"/>
    <x v="0"/>
  </r>
  <r>
    <n v="592"/>
    <x v="1"/>
    <s v="BON-289"/>
    <x v="440"/>
    <s v="Használt"/>
    <x v="4"/>
    <n v="1420000"/>
    <n v="5.41"/>
    <x v="2"/>
    <x v="15"/>
    <x v="2"/>
    <x v="5"/>
  </r>
  <r>
    <n v="593"/>
    <x v="3"/>
    <s v="CVC-987"/>
    <x v="441"/>
    <s v="Használt"/>
    <x v="0"/>
    <n v="3650000"/>
    <n v="5.62"/>
    <x v="2"/>
    <x v="3"/>
    <x v="1"/>
    <x v="3"/>
  </r>
  <r>
    <n v="594"/>
    <x v="10"/>
    <s v="KCP-638"/>
    <x v="317"/>
    <s v="Használt"/>
    <x v="3"/>
    <n v="2820000"/>
    <n v="8.75"/>
    <x v="2"/>
    <x v="11"/>
    <x v="1"/>
    <x v="1"/>
  </r>
  <r>
    <n v="595"/>
    <x v="6"/>
    <s v="KLH-727"/>
    <x v="442"/>
    <s v="Használt"/>
    <x v="0"/>
    <n v="1860000"/>
    <n v="9.1300000000000008"/>
    <x v="1"/>
    <x v="4"/>
    <x v="0"/>
    <x v="4"/>
  </r>
  <r>
    <n v="596"/>
    <x v="6"/>
    <s v="SXK-539"/>
    <x v="443"/>
    <s v="Új"/>
    <x v="0"/>
    <n v="3140000"/>
    <n v="8.1199999999999992"/>
    <x v="1"/>
    <x v="3"/>
    <x v="1"/>
    <x v="3"/>
  </r>
  <r>
    <n v="597"/>
    <x v="1"/>
    <s v="IXZ-702"/>
    <x v="444"/>
    <s v="Használt"/>
    <x v="1"/>
    <n v="3170000"/>
    <n v="10.99"/>
    <x v="0"/>
    <x v="18"/>
    <x v="0"/>
    <x v="0"/>
  </r>
  <r>
    <n v="598"/>
    <x v="2"/>
    <s v="SCT-409"/>
    <x v="445"/>
    <s v="Használt"/>
    <x v="5"/>
    <n v="2390000"/>
    <n v="7.59"/>
    <x v="2"/>
    <x v="18"/>
    <x v="0"/>
    <x v="0"/>
  </r>
  <r>
    <n v="599"/>
    <x v="3"/>
    <s v="KLJ-832"/>
    <x v="446"/>
    <s v="Használt"/>
    <x v="3"/>
    <n v="1620000"/>
    <n v="8.7899999999999991"/>
    <x v="1"/>
    <x v="6"/>
    <x v="2"/>
    <x v="5"/>
  </r>
  <r>
    <n v="600"/>
    <x v="1"/>
    <s v="VXF-609"/>
    <x v="447"/>
    <s v="Használt"/>
    <x v="0"/>
    <n v="4020000"/>
    <n v="9.0500000000000007"/>
    <x v="0"/>
    <x v="6"/>
    <x v="2"/>
    <x v="5"/>
  </r>
  <r>
    <n v="601"/>
    <x v="1"/>
    <s v="IDB-860"/>
    <x v="2"/>
    <s v="Új"/>
    <x v="3"/>
    <n v="3690000"/>
    <n v="5.32"/>
    <x v="0"/>
    <x v="9"/>
    <x v="0"/>
    <x v="0"/>
  </r>
  <r>
    <n v="602"/>
    <x v="0"/>
    <s v="LBP-123"/>
    <x v="442"/>
    <s v="Használt"/>
    <x v="0"/>
    <n v="2050000"/>
    <n v="4.87"/>
    <x v="0"/>
    <x v="16"/>
    <x v="0"/>
    <x v="2"/>
  </r>
  <r>
    <n v="603"/>
    <x v="1"/>
    <s v="TZE-859"/>
    <x v="300"/>
    <s v="Használt"/>
    <x v="0"/>
    <n v="1380000"/>
    <n v="10.07"/>
    <x v="2"/>
    <x v="9"/>
    <x v="0"/>
    <x v="0"/>
  </r>
  <r>
    <n v="604"/>
    <x v="5"/>
    <s v="QAG-621"/>
    <x v="448"/>
    <s v="Használt"/>
    <x v="0"/>
    <n v="1640000"/>
    <n v="11.08"/>
    <x v="0"/>
    <x v="19"/>
    <x v="1"/>
    <x v="6"/>
  </r>
  <r>
    <n v="605"/>
    <x v="0"/>
    <s v="ZWV-741"/>
    <x v="14"/>
    <s v="Használt"/>
    <x v="3"/>
    <n v="1870000"/>
    <n v="4.2"/>
    <x v="2"/>
    <x v="3"/>
    <x v="1"/>
    <x v="3"/>
  </r>
  <r>
    <n v="606"/>
    <x v="2"/>
    <s v="FIP-958"/>
    <x v="128"/>
    <s v="Használt"/>
    <x v="0"/>
    <n v="2840000"/>
    <n v="6.8"/>
    <x v="2"/>
    <x v="3"/>
    <x v="1"/>
    <x v="3"/>
  </r>
  <r>
    <n v="607"/>
    <x v="5"/>
    <s v="GJT-312"/>
    <x v="227"/>
    <s v="Használt"/>
    <x v="5"/>
    <n v="3370000"/>
    <n v="8.44"/>
    <x v="2"/>
    <x v="9"/>
    <x v="0"/>
    <x v="0"/>
  </r>
  <r>
    <n v="608"/>
    <x v="4"/>
    <s v="GVG-359"/>
    <x v="449"/>
    <s v="Használt"/>
    <x v="5"/>
    <n v="2600000"/>
    <n v="7.35"/>
    <x v="2"/>
    <x v="3"/>
    <x v="1"/>
    <x v="3"/>
  </r>
  <r>
    <n v="609"/>
    <x v="12"/>
    <s v="HDW-237"/>
    <x v="450"/>
    <s v="Használt"/>
    <x v="0"/>
    <n v="3100000"/>
    <n v="7.43"/>
    <x v="0"/>
    <x v="8"/>
    <x v="0"/>
    <x v="4"/>
  </r>
  <r>
    <n v="610"/>
    <x v="5"/>
    <s v="CTL-856"/>
    <x v="451"/>
    <s v="Használt"/>
    <x v="0"/>
    <n v="2300000"/>
    <n v="8.17"/>
    <x v="1"/>
    <x v="12"/>
    <x v="1"/>
    <x v="6"/>
  </r>
  <r>
    <n v="611"/>
    <x v="2"/>
    <s v="DWU-773"/>
    <x v="106"/>
    <s v="Használt"/>
    <x v="5"/>
    <n v="4190000"/>
    <n v="8.1300000000000008"/>
    <x v="2"/>
    <x v="16"/>
    <x v="0"/>
    <x v="2"/>
  </r>
  <r>
    <n v="612"/>
    <x v="8"/>
    <s v="FQL-747"/>
    <x v="452"/>
    <s v="Használt"/>
    <x v="5"/>
    <n v="3980000"/>
    <n v="6.81"/>
    <x v="0"/>
    <x v="1"/>
    <x v="1"/>
    <x v="1"/>
  </r>
  <r>
    <n v="613"/>
    <x v="0"/>
    <s v="IDB-268"/>
    <x v="453"/>
    <s v="Használt"/>
    <x v="2"/>
    <n v="3340000"/>
    <n v="7.23"/>
    <x v="1"/>
    <x v="12"/>
    <x v="1"/>
    <x v="6"/>
  </r>
  <r>
    <n v="614"/>
    <x v="10"/>
    <s v="JOY-874"/>
    <x v="454"/>
    <s v="Új"/>
    <x v="5"/>
    <n v="3830000"/>
    <n v="10.18"/>
    <x v="2"/>
    <x v="14"/>
    <x v="1"/>
    <x v="3"/>
  </r>
  <r>
    <n v="615"/>
    <x v="1"/>
    <s v="FVY-035"/>
    <x v="455"/>
    <s v="Használt"/>
    <x v="1"/>
    <n v="2020000"/>
    <n v="11.02"/>
    <x v="2"/>
    <x v="1"/>
    <x v="1"/>
    <x v="1"/>
  </r>
  <r>
    <n v="616"/>
    <x v="7"/>
    <s v="LHC-422"/>
    <x v="456"/>
    <s v="Új"/>
    <x v="1"/>
    <n v="1560000"/>
    <n v="8.08"/>
    <x v="1"/>
    <x v="17"/>
    <x v="0"/>
    <x v="4"/>
  </r>
  <r>
    <n v="617"/>
    <x v="9"/>
    <s v="DXU-010"/>
    <x v="457"/>
    <s v="Használt"/>
    <x v="0"/>
    <n v="2580000"/>
    <n v="8.2899999999999991"/>
    <x v="2"/>
    <x v="0"/>
    <x v="0"/>
    <x v="0"/>
  </r>
  <r>
    <n v="618"/>
    <x v="3"/>
    <s v="QAG-086"/>
    <x v="104"/>
    <s v="Új"/>
    <x v="3"/>
    <n v="2130000"/>
    <n v="8.86"/>
    <x v="0"/>
    <x v="12"/>
    <x v="1"/>
    <x v="6"/>
  </r>
  <r>
    <n v="619"/>
    <x v="0"/>
    <s v="UDX-339"/>
    <x v="458"/>
    <s v="Használt"/>
    <x v="0"/>
    <n v="4160000"/>
    <n v="8.01"/>
    <x v="1"/>
    <x v="9"/>
    <x v="0"/>
    <x v="0"/>
  </r>
  <r>
    <n v="620"/>
    <x v="9"/>
    <s v="KOD-956"/>
    <x v="459"/>
    <s v="Használt"/>
    <x v="0"/>
    <n v="2190000"/>
    <n v="10.17"/>
    <x v="1"/>
    <x v="10"/>
    <x v="1"/>
    <x v="3"/>
  </r>
  <r>
    <n v="621"/>
    <x v="11"/>
    <s v="DNG-297"/>
    <x v="460"/>
    <s v="Használt"/>
    <x v="2"/>
    <n v="2070000"/>
    <n v="4.8"/>
    <x v="2"/>
    <x v="13"/>
    <x v="0"/>
    <x v="2"/>
  </r>
  <r>
    <n v="622"/>
    <x v="12"/>
    <s v="MYX-850"/>
    <x v="461"/>
    <s v="Új"/>
    <x v="2"/>
    <n v="1500000"/>
    <n v="7"/>
    <x v="0"/>
    <x v="0"/>
    <x v="0"/>
    <x v="0"/>
  </r>
  <r>
    <n v="623"/>
    <x v="1"/>
    <s v="PDQ-395"/>
    <x v="109"/>
    <s v="Használt"/>
    <x v="1"/>
    <n v="3980000"/>
    <n v="7.3"/>
    <x v="2"/>
    <x v="7"/>
    <x v="1"/>
    <x v="6"/>
  </r>
  <r>
    <n v="624"/>
    <x v="11"/>
    <s v="TKJ-077"/>
    <x v="462"/>
    <s v="Használt"/>
    <x v="3"/>
    <n v="2640000"/>
    <n v="4.32"/>
    <x v="0"/>
    <x v="15"/>
    <x v="2"/>
    <x v="5"/>
  </r>
  <r>
    <n v="625"/>
    <x v="6"/>
    <s v="HBJ-729"/>
    <x v="463"/>
    <s v="Használt"/>
    <x v="1"/>
    <n v="4650000"/>
    <n v="9.6199999999999992"/>
    <x v="0"/>
    <x v="9"/>
    <x v="0"/>
    <x v="0"/>
  </r>
  <r>
    <n v="626"/>
    <x v="7"/>
    <s v="TFF-026"/>
    <x v="464"/>
    <s v="Használt"/>
    <x v="4"/>
    <n v="1860000"/>
    <n v="6.26"/>
    <x v="0"/>
    <x v="15"/>
    <x v="2"/>
    <x v="5"/>
  </r>
  <r>
    <n v="627"/>
    <x v="0"/>
    <s v="NRM-700"/>
    <x v="465"/>
    <s v="Új"/>
    <x v="0"/>
    <n v="2990000"/>
    <n v="9.3699999999999992"/>
    <x v="0"/>
    <x v="1"/>
    <x v="1"/>
    <x v="1"/>
  </r>
  <r>
    <n v="628"/>
    <x v="3"/>
    <s v="DGP-457"/>
    <x v="466"/>
    <s v="Használt"/>
    <x v="0"/>
    <n v="3130000"/>
    <n v="5.51"/>
    <x v="2"/>
    <x v="10"/>
    <x v="1"/>
    <x v="3"/>
  </r>
  <r>
    <n v="629"/>
    <x v="1"/>
    <s v="UDE-103"/>
    <x v="311"/>
    <s v="Használt"/>
    <x v="0"/>
    <n v="3900000"/>
    <n v="5.65"/>
    <x v="0"/>
    <x v="1"/>
    <x v="1"/>
    <x v="1"/>
  </r>
  <r>
    <n v="630"/>
    <x v="10"/>
    <s v="XOM-718"/>
    <x v="17"/>
    <s v="Használt"/>
    <x v="3"/>
    <n v="1730000"/>
    <n v="9.2100000000000009"/>
    <x v="1"/>
    <x v="16"/>
    <x v="0"/>
    <x v="2"/>
  </r>
  <r>
    <n v="631"/>
    <x v="0"/>
    <s v="KJE-593"/>
    <x v="467"/>
    <s v="Használt"/>
    <x v="4"/>
    <n v="3090000"/>
    <n v="6.59"/>
    <x v="0"/>
    <x v="5"/>
    <x v="1"/>
    <x v="1"/>
  </r>
  <r>
    <n v="632"/>
    <x v="3"/>
    <s v="DDV-209"/>
    <x v="468"/>
    <s v="Használt"/>
    <x v="1"/>
    <n v="3380000"/>
    <n v="10.32"/>
    <x v="1"/>
    <x v="6"/>
    <x v="2"/>
    <x v="5"/>
  </r>
  <r>
    <n v="633"/>
    <x v="7"/>
    <s v="JJI-343"/>
    <x v="469"/>
    <s v="Új"/>
    <x v="3"/>
    <n v="2660000"/>
    <n v="9.09"/>
    <x v="1"/>
    <x v="10"/>
    <x v="1"/>
    <x v="3"/>
  </r>
  <r>
    <n v="634"/>
    <x v="3"/>
    <s v="PGS-642"/>
    <x v="400"/>
    <s v="Használt"/>
    <x v="4"/>
    <n v="3360000"/>
    <n v="6.5"/>
    <x v="2"/>
    <x v="3"/>
    <x v="1"/>
    <x v="3"/>
  </r>
  <r>
    <n v="635"/>
    <x v="12"/>
    <s v="GLO-718"/>
    <x v="136"/>
    <s v="Új"/>
    <x v="0"/>
    <n v="3510000"/>
    <n v="5.41"/>
    <x v="1"/>
    <x v="12"/>
    <x v="1"/>
    <x v="6"/>
  </r>
  <r>
    <n v="636"/>
    <x v="10"/>
    <s v="OGC-884"/>
    <x v="74"/>
    <s v="Használt"/>
    <x v="0"/>
    <n v="2090000"/>
    <n v="6.18"/>
    <x v="2"/>
    <x v="8"/>
    <x v="0"/>
    <x v="4"/>
  </r>
  <r>
    <n v="637"/>
    <x v="11"/>
    <s v="RJF-988"/>
    <x v="429"/>
    <s v="Használt"/>
    <x v="0"/>
    <n v="3900000"/>
    <n v="5.15"/>
    <x v="1"/>
    <x v="4"/>
    <x v="0"/>
    <x v="4"/>
  </r>
  <r>
    <n v="638"/>
    <x v="0"/>
    <s v="MSZ-313"/>
    <x v="470"/>
    <s v="Használt"/>
    <x v="2"/>
    <n v="3920000"/>
    <n v="9.49"/>
    <x v="2"/>
    <x v="14"/>
    <x v="1"/>
    <x v="3"/>
  </r>
  <r>
    <n v="639"/>
    <x v="6"/>
    <s v="TNV-049"/>
    <x v="165"/>
    <s v="Használt"/>
    <x v="0"/>
    <n v="2360000"/>
    <n v="10.85"/>
    <x v="2"/>
    <x v="15"/>
    <x v="2"/>
    <x v="5"/>
  </r>
  <r>
    <n v="640"/>
    <x v="2"/>
    <s v="RTW-855"/>
    <x v="471"/>
    <s v="Használt"/>
    <x v="0"/>
    <n v="1940000"/>
    <n v="8.65"/>
    <x v="2"/>
    <x v="2"/>
    <x v="0"/>
    <x v="2"/>
  </r>
  <r>
    <n v="641"/>
    <x v="6"/>
    <s v="CIX-644"/>
    <x v="452"/>
    <s v="Használt"/>
    <x v="4"/>
    <n v="1450000"/>
    <n v="6.98"/>
    <x v="1"/>
    <x v="19"/>
    <x v="1"/>
    <x v="6"/>
  </r>
  <r>
    <n v="642"/>
    <x v="0"/>
    <s v="NEI-668"/>
    <x v="340"/>
    <s v="Új"/>
    <x v="4"/>
    <n v="2330000"/>
    <n v="9.4"/>
    <x v="1"/>
    <x v="9"/>
    <x v="0"/>
    <x v="0"/>
  </r>
  <r>
    <n v="643"/>
    <x v="4"/>
    <s v="EOA-891"/>
    <x v="472"/>
    <s v="Használt"/>
    <x v="5"/>
    <n v="2650000"/>
    <n v="7.79"/>
    <x v="0"/>
    <x v="18"/>
    <x v="0"/>
    <x v="0"/>
  </r>
  <r>
    <n v="644"/>
    <x v="1"/>
    <s v="QVU-493"/>
    <x v="274"/>
    <s v="Használt"/>
    <x v="3"/>
    <n v="1830000"/>
    <n v="6.15"/>
    <x v="2"/>
    <x v="1"/>
    <x v="1"/>
    <x v="1"/>
  </r>
  <r>
    <n v="645"/>
    <x v="1"/>
    <s v="ZUS-542"/>
    <x v="169"/>
    <s v="Használt"/>
    <x v="4"/>
    <n v="3820000"/>
    <n v="10.039999999999999"/>
    <x v="0"/>
    <x v="15"/>
    <x v="2"/>
    <x v="5"/>
  </r>
  <r>
    <n v="646"/>
    <x v="4"/>
    <s v="DVW-651"/>
    <x v="473"/>
    <s v="Új"/>
    <x v="3"/>
    <n v="1630000"/>
    <n v="9.2799999999999994"/>
    <x v="1"/>
    <x v="17"/>
    <x v="0"/>
    <x v="4"/>
  </r>
  <r>
    <n v="647"/>
    <x v="9"/>
    <s v="SEL-375"/>
    <x v="307"/>
    <s v="Új"/>
    <x v="1"/>
    <n v="3660000"/>
    <n v="5.5"/>
    <x v="1"/>
    <x v="3"/>
    <x v="1"/>
    <x v="3"/>
  </r>
  <r>
    <n v="648"/>
    <x v="1"/>
    <s v="WXY-456"/>
    <x v="474"/>
    <s v="Új"/>
    <x v="3"/>
    <n v="4640000"/>
    <n v="6.91"/>
    <x v="1"/>
    <x v="14"/>
    <x v="1"/>
    <x v="3"/>
  </r>
  <r>
    <n v="649"/>
    <x v="6"/>
    <s v="NPV-436"/>
    <x v="475"/>
    <s v="Használt"/>
    <x v="4"/>
    <n v="3760000"/>
    <n v="4.87"/>
    <x v="0"/>
    <x v="2"/>
    <x v="0"/>
    <x v="2"/>
  </r>
  <r>
    <n v="650"/>
    <x v="4"/>
    <s v="CMJ-800"/>
    <x v="118"/>
    <s v="Új"/>
    <x v="4"/>
    <n v="4970000"/>
    <n v="4.8899999999999997"/>
    <x v="0"/>
    <x v="1"/>
    <x v="1"/>
    <x v="1"/>
  </r>
  <r>
    <n v="651"/>
    <x v="10"/>
    <s v="JYS-832"/>
    <x v="476"/>
    <s v="Új"/>
    <x v="0"/>
    <n v="3700000"/>
    <n v="7.64"/>
    <x v="1"/>
    <x v="14"/>
    <x v="1"/>
    <x v="3"/>
  </r>
  <r>
    <n v="652"/>
    <x v="6"/>
    <s v="NHF-380"/>
    <x v="88"/>
    <s v="Új"/>
    <x v="0"/>
    <n v="1340000"/>
    <n v="10.29"/>
    <x v="0"/>
    <x v="5"/>
    <x v="1"/>
    <x v="1"/>
  </r>
  <r>
    <n v="653"/>
    <x v="4"/>
    <s v="ZLV-229"/>
    <x v="244"/>
    <s v="Használt"/>
    <x v="0"/>
    <n v="3690000"/>
    <n v="5.99"/>
    <x v="0"/>
    <x v="8"/>
    <x v="0"/>
    <x v="4"/>
  </r>
  <r>
    <n v="654"/>
    <x v="1"/>
    <s v="RJF-266"/>
    <x v="477"/>
    <s v="Használt"/>
    <x v="0"/>
    <n v="2950000"/>
    <n v="8.89"/>
    <x v="2"/>
    <x v="12"/>
    <x v="1"/>
    <x v="6"/>
  </r>
  <r>
    <n v="655"/>
    <x v="6"/>
    <s v="TYY-295"/>
    <x v="38"/>
    <s v="Használt"/>
    <x v="4"/>
    <n v="2870000"/>
    <n v="6.25"/>
    <x v="2"/>
    <x v="17"/>
    <x v="0"/>
    <x v="4"/>
  </r>
  <r>
    <n v="656"/>
    <x v="5"/>
    <s v="UQX-338"/>
    <x v="478"/>
    <s v="Használt"/>
    <x v="1"/>
    <n v="2660000"/>
    <n v="8.9499999999999993"/>
    <x v="2"/>
    <x v="2"/>
    <x v="0"/>
    <x v="2"/>
  </r>
  <r>
    <n v="657"/>
    <x v="3"/>
    <s v="KCN-096"/>
    <x v="479"/>
    <s v="Használt"/>
    <x v="1"/>
    <n v="3500000"/>
    <n v="6.21"/>
    <x v="2"/>
    <x v="4"/>
    <x v="0"/>
    <x v="4"/>
  </r>
  <r>
    <n v="658"/>
    <x v="3"/>
    <s v="FNV-097"/>
    <x v="480"/>
    <s v="Használt"/>
    <x v="3"/>
    <n v="2620000"/>
    <n v="7.84"/>
    <x v="1"/>
    <x v="1"/>
    <x v="1"/>
    <x v="1"/>
  </r>
  <r>
    <n v="659"/>
    <x v="1"/>
    <s v="ZXV-435"/>
    <x v="299"/>
    <s v="Használt"/>
    <x v="3"/>
    <n v="1400000"/>
    <n v="8.8800000000000008"/>
    <x v="0"/>
    <x v="12"/>
    <x v="1"/>
    <x v="6"/>
  </r>
  <r>
    <n v="660"/>
    <x v="3"/>
    <s v="LVD-250"/>
    <x v="58"/>
    <s v="Használt"/>
    <x v="0"/>
    <n v="1680000"/>
    <n v="7.82"/>
    <x v="2"/>
    <x v="0"/>
    <x v="0"/>
    <x v="0"/>
  </r>
  <r>
    <n v="661"/>
    <x v="0"/>
    <s v="LPN-647"/>
    <x v="481"/>
    <s v="Használt"/>
    <x v="0"/>
    <n v="1310000"/>
    <n v="6.41"/>
    <x v="1"/>
    <x v="3"/>
    <x v="1"/>
    <x v="3"/>
  </r>
  <r>
    <n v="662"/>
    <x v="4"/>
    <s v="IBN-537"/>
    <x v="70"/>
    <s v="Használt"/>
    <x v="1"/>
    <n v="3250000"/>
    <n v="9.48"/>
    <x v="1"/>
    <x v="15"/>
    <x v="2"/>
    <x v="5"/>
  </r>
  <r>
    <n v="663"/>
    <x v="6"/>
    <s v="HMO-527"/>
    <x v="482"/>
    <s v="Használt"/>
    <x v="4"/>
    <n v="4530000"/>
    <n v="7.78"/>
    <x v="0"/>
    <x v="12"/>
    <x v="1"/>
    <x v="6"/>
  </r>
  <r>
    <n v="664"/>
    <x v="6"/>
    <s v="SVY-092"/>
    <x v="483"/>
    <s v="Új"/>
    <x v="1"/>
    <n v="4320000"/>
    <n v="7.19"/>
    <x v="0"/>
    <x v="2"/>
    <x v="0"/>
    <x v="2"/>
  </r>
  <r>
    <n v="665"/>
    <x v="1"/>
    <s v="XEL-131"/>
    <x v="305"/>
    <s v="Új"/>
    <x v="1"/>
    <n v="2820000"/>
    <n v="7.08"/>
    <x v="0"/>
    <x v="3"/>
    <x v="1"/>
    <x v="3"/>
  </r>
  <r>
    <n v="666"/>
    <x v="1"/>
    <s v="BIL-442"/>
    <x v="249"/>
    <s v="Használt"/>
    <x v="1"/>
    <n v="4890000"/>
    <n v="6.03"/>
    <x v="1"/>
    <x v="1"/>
    <x v="1"/>
    <x v="1"/>
  </r>
  <r>
    <n v="667"/>
    <x v="4"/>
    <s v="WNO-411"/>
    <x v="484"/>
    <s v="Használt"/>
    <x v="4"/>
    <n v="3770000"/>
    <n v="7.36"/>
    <x v="2"/>
    <x v="2"/>
    <x v="0"/>
    <x v="2"/>
  </r>
  <r>
    <n v="668"/>
    <x v="1"/>
    <s v="CDO-581"/>
    <x v="432"/>
    <s v="Használt"/>
    <x v="4"/>
    <n v="1700000"/>
    <n v="9.65"/>
    <x v="1"/>
    <x v="10"/>
    <x v="1"/>
    <x v="3"/>
  </r>
  <r>
    <n v="669"/>
    <x v="2"/>
    <s v="HDJ-438"/>
    <x v="485"/>
    <s v="Használt"/>
    <x v="4"/>
    <n v="3850000"/>
    <n v="9.17"/>
    <x v="2"/>
    <x v="4"/>
    <x v="0"/>
    <x v="4"/>
  </r>
  <r>
    <n v="670"/>
    <x v="3"/>
    <s v="AYR-227"/>
    <x v="486"/>
    <s v="Használt"/>
    <x v="1"/>
    <n v="1700000"/>
    <n v="5.72"/>
    <x v="1"/>
    <x v="18"/>
    <x v="0"/>
    <x v="0"/>
  </r>
  <r>
    <n v="671"/>
    <x v="3"/>
    <s v="FRV-963"/>
    <x v="479"/>
    <s v="Új"/>
    <x v="4"/>
    <n v="2030000"/>
    <n v="7.29"/>
    <x v="1"/>
    <x v="15"/>
    <x v="2"/>
    <x v="5"/>
  </r>
  <r>
    <n v="672"/>
    <x v="6"/>
    <s v="HCL-357"/>
    <x v="368"/>
    <s v="Használt"/>
    <x v="0"/>
    <n v="2060000"/>
    <n v="9.84"/>
    <x v="2"/>
    <x v="13"/>
    <x v="0"/>
    <x v="2"/>
  </r>
  <r>
    <n v="673"/>
    <x v="4"/>
    <s v="RGC-118"/>
    <x v="75"/>
    <s v="Használt"/>
    <x v="4"/>
    <n v="3920000"/>
    <n v="7.59"/>
    <x v="1"/>
    <x v="6"/>
    <x v="2"/>
    <x v="5"/>
  </r>
  <r>
    <n v="674"/>
    <x v="12"/>
    <s v="LIZ-826"/>
    <x v="487"/>
    <s v="Használt"/>
    <x v="3"/>
    <n v="3180000"/>
    <n v="10.9"/>
    <x v="1"/>
    <x v="7"/>
    <x v="1"/>
    <x v="6"/>
  </r>
  <r>
    <n v="675"/>
    <x v="1"/>
    <s v="WVA-179"/>
    <x v="25"/>
    <s v="Használt"/>
    <x v="4"/>
    <n v="2020000"/>
    <n v="10.82"/>
    <x v="2"/>
    <x v="4"/>
    <x v="0"/>
    <x v="4"/>
  </r>
  <r>
    <n v="676"/>
    <x v="7"/>
    <s v="RVQ-478"/>
    <x v="154"/>
    <s v="Használt"/>
    <x v="4"/>
    <n v="2770000"/>
    <n v="5.56"/>
    <x v="1"/>
    <x v="17"/>
    <x v="0"/>
    <x v="4"/>
  </r>
  <r>
    <n v="677"/>
    <x v="1"/>
    <s v="LPU-477"/>
    <x v="353"/>
    <s v="Új"/>
    <x v="2"/>
    <n v="4120000"/>
    <n v="10.42"/>
    <x v="0"/>
    <x v="10"/>
    <x v="1"/>
    <x v="3"/>
  </r>
  <r>
    <n v="678"/>
    <x v="4"/>
    <s v="JTP-278"/>
    <x v="417"/>
    <s v="Használt"/>
    <x v="4"/>
    <n v="2770000"/>
    <n v="4.83"/>
    <x v="0"/>
    <x v="14"/>
    <x v="1"/>
    <x v="3"/>
  </r>
  <r>
    <n v="679"/>
    <x v="6"/>
    <s v="JME-790"/>
    <x v="382"/>
    <s v="Használt"/>
    <x v="3"/>
    <n v="2290000"/>
    <n v="7.62"/>
    <x v="1"/>
    <x v="16"/>
    <x v="0"/>
    <x v="2"/>
  </r>
  <r>
    <n v="680"/>
    <x v="1"/>
    <s v="SLP-739"/>
    <x v="447"/>
    <s v="Használt"/>
    <x v="1"/>
    <n v="1550000"/>
    <n v="7.85"/>
    <x v="1"/>
    <x v="9"/>
    <x v="0"/>
    <x v="0"/>
  </r>
  <r>
    <n v="681"/>
    <x v="2"/>
    <s v="DFH-838"/>
    <x v="488"/>
    <s v="Használt"/>
    <x v="4"/>
    <n v="3270000"/>
    <n v="9.67"/>
    <x v="0"/>
    <x v="13"/>
    <x v="0"/>
    <x v="2"/>
  </r>
  <r>
    <n v="682"/>
    <x v="1"/>
    <s v="MUK-459"/>
    <x v="489"/>
    <s v="Új"/>
    <x v="0"/>
    <n v="3590000"/>
    <n v="8.9700000000000006"/>
    <x v="0"/>
    <x v="17"/>
    <x v="0"/>
    <x v="4"/>
  </r>
  <r>
    <n v="683"/>
    <x v="0"/>
    <s v="CTJ-114"/>
    <x v="243"/>
    <s v="Új"/>
    <x v="3"/>
    <n v="4830000"/>
    <n v="9.09"/>
    <x v="1"/>
    <x v="14"/>
    <x v="1"/>
    <x v="3"/>
  </r>
  <r>
    <n v="684"/>
    <x v="6"/>
    <s v="CAE-289"/>
    <x v="490"/>
    <s v="Használt"/>
    <x v="1"/>
    <n v="4620000"/>
    <n v="7.64"/>
    <x v="1"/>
    <x v="0"/>
    <x v="0"/>
    <x v="0"/>
  </r>
  <r>
    <n v="685"/>
    <x v="1"/>
    <s v="UEY-977"/>
    <x v="491"/>
    <s v="Használt"/>
    <x v="0"/>
    <n v="1320000"/>
    <n v="8.1300000000000008"/>
    <x v="1"/>
    <x v="12"/>
    <x v="1"/>
    <x v="6"/>
  </r>
  <r>
    <n v="686"/>
    <x v="11"/>
    <s v="DYY-169"/>
    <x v="265"/>
    <s v="Új"/>
    <x v="0"/>
    <n v="3900000"/>
    <n v="5.59"/>
    <x v="0"/>
    <x v="13"/>
    <x v="0"/>
    <x v="2"/>
  </r>
  <r>
    <n v="687"/>
    <x v="10"/>
    <s v="KHI-133"/>
    <x v="492"/>
    <s v="Használt"/>
    <x v="1"/>
    <n v="2140000"/>
    <n v="10.27"/>
    <x v="1"/>
    <x v="1"/>
    <x v="1"/>
    <x v="1"/>
  </r>
  <r>
    <n v="688"/>
    <x v="5"/>
    <s v="FZG-495"/>
    <x v="184"/>
    <s v="Új"/>
    <x v="0"/>
    <n v="4730000"/>
    <n v="9.4"/>
    <x v="1"/>
    <x v="3"/>
    <x v="1"/>
    <x v="3"/>
  </r>
  <r>
    <n v="689"/>
    <x v="8"/>
    <s v="SEX-698"/>
    <x v="282"/>
    <s v="Használt"/>
    <x v="0"/>
    <n v="2080000"/>
    <n v="7.45"/>
    <x v="2"/>
    <x v="14"/>
    <x v="1"/>
    <x v="3"/>
  </r>
  <r>
    <n v="690"/>
    <x v="1"/>
    <s v="OZS-477"/>
    <x v="493"/>
    <s v="Használt"/>
    <x v="0"/>
    <n v="2240000"/>
    <n v="8.5399999999999991"/>
    <x v="1"/>
    <x v="17"/>
    <x v="0"/>
    <x v="4"/>
  </r>
  <r>
    <n v="691"/>
    <x v="1"/>
    <s v="IOT-986"/>
    <x v="494"/>
    <s v="Használt"/>
    <x v="4"/>
    <n v="2880000"/>
    <n v="10.39"/>
    <x v="0"/>
    <x v="12"/>
    <x v="1"/>
    <x v="6"/>
  </r>
  <r>
    <n v="692"/>
    <x v="1"/>
    <s v="YBU-145"/>
    <x v="291"/>
    <s v="Használt"/>
    <x v="0"/>
    <n v="4950000"/>
    <n v="9.57"/>
    <x v="2"/>
    <x v="1"/>
    <x v="1"/>
    <x v="1"/>
  </r>
  <r>
    <n v="693"/>
    <x v="7"/>
    <s v="LVX-610"/>
    <x v="20"/>
    <s v="Használt"/>
    <x v="3"/>
    <n v="2650000"/>
    <n v="7.96"/>
    <x v="1"/>
    <x v="6"/>
    <x v="2"/>
    <x v="5"/>
  </r>
  <r>
    <n v="694"/>
    <x v="2"/>
    <s v="EXQ-139"/>
    <x v="495"/>
    <s v="Új"/>
    <x v="4"/>
    <n v="2480000"/>
    <n v="7.51"/>
    <x v="2"/>
    <x v="17"/>
    <x v="0"/>
    <x v="4"/>
  </r>
  <r>
    <n v="695"/>
    <x v="3"/>
    <s v="KSF-627"/>
    <x v="34"/>
    <s v="Használt"/>
    <x v="1"/>
    <n v="1690000"/>
    <n v="5.23"/>
    <x v="2"/>
    <x v="19"/>
    <x v="1"/>
    <x v="6"/>
  </r>
  <r>
    <n v="696"/>
    <x v="12"/>
    <s v="MAL-987"/>
    <x v="270"/>
    <s v="Használt"/>
    <x v="3"/>
    <n v="4260000"/>
    <n v="9.56"/>
    <x v="0"/>
    <x v="16"/>
    <x v="0"/>
    <x v="2"/>
  </r>
  <r>
    <n v="697"/>
    <x v="11"/>
    <s v="BLU-886"/>
    <x v="435"/>
    <s v="Használt"/>
    <x v="3"/>
    <n v="3470000"/>
    <n v="6.97"/>
    <x v="0"/>
    <x v="17"/>
    <x v="0"/>
    <x v="4"/>
  </r>
  <r>
    <n v="698"/>
    <x v="1"/>
    <s v="PZP-305"/>
    <x v="496"/>
    <s v="Használt"/>
    <x v="0"/>
    <n v="1680000"/>
    <n v="9.8699999999999992"/>
    <x v="2"/>
    <x v="6"/>
    <x v="2"/>
    <x v="5"/>
  </r>
  <r>
    <n v="699"/>
    <x v="1"/>
    <s v="IKQ-403"/>
    <x v="82"/>
    <s v="Használt"/>
    <x v="1"/>
    <n v="1990000"/>
    <n v="5.23"/>
    <x v="0"/>
    <x v="15"/>
    <x v="2"/>
    <x v="5"/>
  </r>
  <r>
    <n v="700"/>
    <x v="1"/>
    <s v="EXO-843"/>
    <x v="497"/>
    <s v="Használt"/>
    <x v="3"/>
    <n v="2350000"/>
    <n v="4.9000000000000004"/>
    <x v="1"/>
    <x v="14"/>
    <x v="1"/>
    <x v="3"/>
  </r>
  <r>
    <n v="701"/>
    <x v="1"/>
    <s v="PYY-917"/>
    <x v="71"/>
    <s v="Használt"/>
    <x v="3"/>
    <n v="1550000"/>
    <n v="6.86"/>
    <x v="2"/>
    <x v="15"/>
    <x v="2"/>
    <x v="5"/>
  </r>
  <r>
    <n v="702"/>
    <x v="10"/>
    <s v="ROV-172"/>
    <x v="287"/>
    <s v="Új"/>
    <x v="4"/>
    <n v="2470000"/>
    <n v="10.33"/>
    <x v="2"/>
    <x v="15"/>
    <x v="2"/>
    <x v="5"/>
  </r>
  <r>
    <n v="703"/>
    <x v="0"/>
    <s v="NNJ-802"/>
    <x v="498"/>
    <s v="Új"/>
    <x v="3"/>
    <n v="4470000"/>
    <n v="10.29"/>
    <x v="0"/>
    <x v="12"/>
    <x v="1"/>
    <x v="6"/>
  </r>
  <r>
    <n v="704"/>
    <x v="6"/>
    <s v="HDI-736"/>
    <x v="499"/>
    <s v="Használt"/>
    <x v="4"/>
    <n v="3130000"/>
    <n v="9.17"/>
    <x v="0"/>
    <x v="8"/>
    <x v="0"/>
    <x v="4"/>
  </r>
  <r>
    <n v="705"/>
    <x v="5"/>
    <s v="ZAK-410"/>
    <x v="500"/>
    <s v="Használt"/>
    <x v="5"/>
    <n v="2160000"/>
    <n v="10.8"/>
    <x v="1"/>
    <x v="10"/>
    <x v="1"/>
    <x v="3"/>
  </r>
  <r>
    <n v="706"/>
    <x v="6"/>
    <s v="SKO-854"/>
    <x v="501"/>
    <s v="Használt"/>
    <x v="0"/>
    <n v="3710000"/>
    <n v="4.04"/>
    <x v="2"/>
    <x v="0"/>
    <x v="0"/>
    <x v="0"/>
  </r>
  <r>
    <n v="707"/>
    <x v="1"/>
    <s v="UAZ-412"/>
    <x v="131"/>
    <s v="Használt"/>
    <x v="0"/>
    <n v="4700000"/>
    <n v="6.86"/>
    <x v="0"/>
    <x v="1"/>
    <x v="1"/>
    <x v="1"/>
  </r>
  <r>
    <n v="708"/>
    <x v="4"/>
    <s v="KYM-158"/>
    <x v="502"/>
    <s v="Új"/>
    <x v="1"/>
    <n v="1460000"/>
    <n v="7.47"/>
    <x v="0"/>
    <x v="4"/>
    <x v="0"/>
    <x v="4"/>
  </r>
  <r>
    <n v="709"/>
    <x v="3"/>
    <s v="XEO-205"/>
    <x v="503"/>
    <s v="Új"/>
    <x v="4"/>
    <n v="3660000"/>
    <n v="9.2799999999999994"/>
    <x v="1"/>
    <x v="9"/>
    <x v="0"/>
    <x v="0"/>
  </r>
  <r>
    <n v="710"/>
    <x v="3"/>
    <s v="CBD-247"/>
    <x v="504"/>
    <s v="Használt"/>
    <x v="3"/>
    <n v="2490000"/>
    <n v="10.72"/>
    <x v="1"/>
    <x v="7"/>
    <x v="1"/>
    <x v="6"/>
  </r>
  <r>
    <n v="711"/>
    <x v="0"/>
    <s v="FSO-843"/>
    <x v="256"/>
    <s v="Használt"/>
    <x v="1"/>
    <n v="2870000"/>
    <n v="6.97"/>
    <x v="2"/>
    <x v="7"/>
    <x v="1"/>
    <x v="6"/>
  </r>
  <r>
    <n v="712"/>
    <x v="12"/>
    <s v="NPX-293"/>
    <x v="152"/>
    <s v="Használt"/>
    <x v="1"/>
    <n v="2590000"/>
    <n v="9.85"/>
    <x v="0"/>
    <x v="16"/>
    <x v="0"/>
    <x v="2"/>
  </r>
  <r>
    <n v="713"/>
    <x v="1"/>
    <s v="AJE-137"/>
    <x v="153"/>
    <s v="Új"/>
    <x v="3"/>
    <n v="2350000"/>
    <n v="5.44"/>
    <x v="2"/>
    <x v="6"/>
    <x v="2"/>
    <x v="5"/>
  </r>
  <r>
    <n v="714"/>
    <x v="3"/>
    <s v="KCV-643"/>
    <x v="505"/>
    <s v="Új"/>
    <x v="0"/>
    <n v="3250000"/>
    <n v="9.26"/>
    <x v="2"/>
    <x v="10"/>
    <x v="1"/>
    <x v="3"/>
  </r>
  <r>
    <n v="715"/>
    <x v="12"/>
    <s v="HRW-351"/>
    <x v="506"/>
    <s v="Használt"/>
    <x v="1"/>
    <n v="3500000"/>
    <n v="10.01"/>
    <x v="0"/>
    <x v="13"/>
    <x v="0"/>
    <x v="2"/>
  </r>
  <r>
    <n v="716"/>
    <x v="1"/>
    <s v="NPH-358"/>
    <x v="507"/>
    <s v="Használt"/>
    <x v="1"/>
    <n v="3150000"/>
    <n v="6.15"/>
    <x v="1"/>
    <x v="3"/>
    <x v="1"/>
    <x v="3"/>
  </r>
  <r>
    <n v="717"/>
    <x v="6"/>
    <s v="XNL-920"/>
    <x v="508"/>
    <s v="Használt"/>
    <x v="1"/>
    <n v="1470000"/>
    <n v="5.16"/>
    <x v="0"/>
    <x v="15"/>
    <x v="2"/>
    <x v="5"/>
  </r>
  <r>
    <n v="718"/>
    <x v="4"/>
    <s v="TPY-408"/>
    <x v="94"/>
    <s v="Új"/>
    <x v="5"/>
    <n v="1950000"/>
    <n v="10.48"/>
    <x v="0"/>
    <x v="17"/>
    <x v="0"/>
    <x v="4"/>
  </r>
  <r>
    <n v="719"/>
    <x v="0"/>
    <s v="OXJ-187"/>
    <x v="509"/>
    <s v="Használt"/>
    <x v="0"/>
    <n v="2320000"/>
    <n v="4.07"/>
    <x v="1"/>
    <x v="8"/>
    <x v="0"/>
    <x v="4"/>
  </r>
  <r>
    <n v="720"/>
    <x v="10"/>
    <s v="XAM-080"/>
    <x v="510"/>
    <s v="Használt"/>
    <x v="1"/>
    <n v="3550000"/>
    <n v="10.39"/>
    <x v="0"/>
    <x v="13"/>
    <x v="0"/>
    <x v="2"/>
  </r>
  <r>
    <n v="721"/>
    <x v="0"/>
    <s v="BCQ-673"/>
    <x v="239"/>
    <s v="Használt"/>
    <x v="0"/>
    <n v="2040000"/>
    <n v="8.82"/>
    <x v="2"/>
    <x v="6"/>
    <x v="2"/>
    <x v="5"/>
  </r>
  <r>
    <n v="722"/>
    <x v="1"/>
    <s v="BML-182"/>
    <x v="511"/>
    <s v="Új"/>
    <x v="0"/>
    <n v="4650000"/>
    <n v="8.89"/>
    <x v="0"/>
    <x v="14"/>
    <x v="1"/>
    <x v="3"/>
  </r>
  <r>
    <n v="723"/>
    <x v="11"/>
    <s v="GHU-769"/>
    <x v="501"/>
    <s v="Új"/>
    <x v="4"/>
    <n v="4430000"/>
    <n v="6.97"/>
    <x v="2"/>
    <x v="17"/>
    <x v="0"/>
    <x v="4"/>
  </r>
  <r>
    <n v="724"/>
    <x v="11"/>
    <s v="FIQ-592"/>
    <x v="59"/>
    <s v="Használt"/>
    <x v="0"/>
    <n v="2420000"/>
    <n v="4.38"/>
    <x v="2"/>
    <x v="17"/>
    <x v="0"/>
    <x v="4"/>
  </r>
  <r>
    <n v="725"/>
    <x v="10"/>
    <s v="WAX-796"/>
    <x v="512"/>
    <s v="Használt"/>
    <x v="3"/>
    <n v="4720000"/>
    <n v="10.8"/>
    <x v="0"/>
    <x v="14"/>
    <x v="1"/>
    <x v="3"/>
  </r>
  <r>
    <n v="726"/>
    <x v="3"/>
    <s v="UFK-250"/>
    <x v="513"/>
    <s v="Használt"/>
    <x v="1"/>
    <n v="3600000"/>
    <n v="4.3099999999999996"/>
    <x v="2"/>
    <x v="12"/>
    <x v="1"/>
    <x v="6"/>
  </r>
  <r>
    <n v="727"/>
    <x v="7"/>
    <s v="NQY-257"/>
    <x v="225"/>
    <s v="Használt"/>
    <x v="2"/>
    <n v="2220000"/>
    <n v="9.0299999999999994"/>
    <x v="1"/>
    <x v="10"/>
    <x v="1"/>
    <x v="3"/>
  </r>
  <r>
    <n v="728"/>
    <x v="5"/>
    <s v="YPZ-213"/>
    <x v="351"/>
    <s v="Használt"/>
    <x v="5"/>
    <n v="3240000"/>
    <n v="9.3800000000000008"/>
    <x v="0"/>
    <x v="18"/>
    <x v="0"/>
    <x v="0"/>
  </r>
  <r>
    <n v="729"/>
    <x v="4"/>
    <s v="NSV-238"/>
    <x v="293"/>
    <s v="Használt"/>
    <x v="3"/>
    <n v="4660000"/>
    <n v="8.9"/>
    <x v="2"/>
    <x v="1"/>
    <x v="1"/>
    <x v="1"/>
  </r>
  <r>
    <n v="730"/>
    <x v="6"/>
    <s v="XHD-490"/>
    <x v="514"/>
    <s v="Új"/>
    <x v="4"/>
    <n v="4070000"/>
    <n v="10.95"/>
    <x v="0"/>
    <x v="0"/>
    <x v="0"/>
    <x v="0"/>
  </r>
  <r>
    <n v="731"/>
    <x v="9"/>
    <s v="CBP-430"/>
    <x v="463"/>
    <s v="Használt"/>
    <x v="0"/>
    <n v="4090000"/>
    <n v="5.07"/>
    <x v="2"/>
    <x v="14"/>
    <x v="1"/>
    <x v="3"/>
  </r>
  <r>
    <n v="732"/>
    <x v="12"/>
    <s v="JYS-118"/>
    <x v="515"/>
    <s v="Új"/>
    <x v="5"/>
    <n v="1840000"/>
    <n v="4.5599999999999996"/>
    <x v="2"/>
    <x v="1"/>
    <x v="1"/>
    <x v="1"/>
  </r>
  <r>
    <n v="733"/>
    <x v="6"/>
    <s v="VVB-852"/>
    <x v="516"/>
    <s v="Új"/>
    <x v="1"/>
    <n v="4300000"/>
    <n v="7.42"/>
    <x v="0"/>
    <x v="19"/>
    <x v="1"/>
    <x v="6"/>
  </r>
  <r>
    <n v="734"/>
    <x v="4"/>
    <s v="TOJ-374"/>
    <x v="517"/>
    <s v="Új"/>
    <x v="3"/>
    <n v="4460000"/>
    <n v="5.62"/>
    <x v="0"/>
    <x v="10"/>
    <x v="1"/>
    <x v="3"/>
  </r>
  <r>
    <n v="735"/>
    <x v="1"/>
    <s v="UOR-428"/>
    <x v="120"/>
    <s v="Használt"/>
    <x v="3"/>
    <n v="4870000"/>
    <n v="8.16"/>
    <x v="1"/>
    <x v="7"/>
    <x v="1"/>
    <x v="6"/>
  </r>
  <r>
    <n v="736"/>
    <x v="12"/>
    <s v="ADY-379"/>
    <x v="22"/>
    <s v="Használt"/>
    <x v="0"/>
    <n v="3920000"/>
    <n v="5.31"/>
    <x v="0"/>
    <x v="5"/>
    <x v="1"/>
    <x v="1"/>
  </r>
  <r>
    <n v="737"/>
    <x v="1"/>
    <s v="CCT-852"/>
    <x v="518"/>
    <s v="Használt"/>
    <x v="5"/>
    <n v="4930000"/>
    <n v="9.41"/>
    <x v="2"/>
    <x v="7"/>
    <x v="1"/>
    <x v="6"/>
  </r>
  <r>
    <n v="738"/>
    <x v="6"/>
    <s v="BQX-102"/>
    <x v="493"/>
    <s v="Új"/>
    <x v="4"/>
    <n v="4160000"/>
    <n v="7.33"/>
    <x v="1"/>
    <x v="11"/>
    <x v="1"/>
    <x v="1"/>
  </r>
  <r>
    <n v="739"/>
    <x v="8"/>
    <s v="AGL-369"/>
    <x v="519"/>
    <s v="Új"/>
    <x v="5"/>
    <n v="4030000"/>
    <n v="9.56"/>
    <x v="1"/>
    <x v="14"/>
    <x v="1"/>
    <x v="3"/>
  </r>
  <r>
    <n v="740"/>
    <x v="0"/>
    <s v="EHK-094"/>
    <x v="520"/>
    <s v="Új"/>
    <x v="0"/>
    <n v="1450000"/>
    <n v="7.93"/>
    <x v="1"/>
    <x v="16"/>
    <x v="0"/>
    <x v="2"/>
  </r>
  <r>
    <n v="741"/>
    <x v="1"/>
    <s v="TKI-111"/>
    <x v="521"/>
    <s v="Használt"/>
    <x v="3"/>
    <n v="3560000"/>
    <n v="6.93"/>
    <x v="0"/>
    <x v="11"/>
    <x v="1"/>
    <x v="1"/>
  </r>
  <r>
    <n v="742"/>
    <x v="0"/>
    <s v="WVH-266"/>
    <x v="171"/>
    <s v="Használt"/>
    <x v="5"/>
    <n v="1570000"/>
    <n v="7.03"/>
    <x v="1"/>
    <x v="16"/>
    <x v="0"/>
    <x v="2"/>
  </r>
  <r>
    <n v="743"/>
    <x v="1"/>
    <s v="MRQ-424"/>
    <x v="522"/>
    <s v="Használt"/>
    <x v="3"/>
    <n v="4550000"/>
    <n v="6.44"/>
    <x v="0"/>
    <x v="11"/>
    <x v="1"/>
    <x v="1"/>
  </r>
  <r>
    <n v="744"/>
    <x v="1"/>
    <s v="CKX-797"/>
    <x v="432"/>
    <s v="Használt"/>
    <x v="0"/>
    <n v="2710000"/>
    <n v="7.75"/>
    <x v="1"/>
    <x v="0"/>
    <x v="0"/>
    <x v="0"/>
  </r>
  <r>
    <n v="745"/>
    <x v="8"/>
    <s v="TSA-453"/>
    <x v="200"/>
    <s v="Új"/>
    <x v="0"/>
    <n v="3800000"/>
    <n v="6.78"/>
    <x v="0"/>
    <x v="4"/>
    <x v="0"/>
    <x v="4"/>
  </r>
  <r>
    <n v="746"/>
    <x v="1"/>
    <s v="ZFC-471"/>
    <x v="12"/>
    <s v="Új"/>
    <x v="3"/>
    <n v="4200000"/>
    <n v="9.77"/>
    <x v="1"/>
    <x v="3"/>
    <x v="1"/>
    <x v="3"/>
  </r>
  <r>
    <n v="747"/>
    <x v="7"/>
    <s v="JEX-187"/>
    <x v="523"/>
    <s v="Használt"/>
    <x v="3"/>
    <n v="1900000"/>
    <n v="8.1199999999999992"/>
    <x v="0"/>
    <x v="0"/>
    <x v="0"/>
    <x v="0"/>
  </r>
  <r>
    <n v="748"/>
    <x v="9"/>
    <s v="NSJ-034"/>
    <x v="524"/>
    <s v="Használt"/>
    <x v="0"/>
    <n v="1480000"/>
    <n v="10.35"/>
    <x v="2"/>
    <x v="18"/>
    <x v="0"/>
    <x v="0"/>
  </r>
  <r>
    <n v="749"/>
    <x v="2"/>
    <s v="AVH-115"/>
    <x v="24"/>
    <s v="Új"/>
    <x v="4"/>
    <n v="3540000"/>
    <n v="7.26"/>
    <x v="2"/>
    <x v="13"/>
    <x v="0"/>
    <x v="2"/>
  </r>
  <r>
    <n v="750"/>
    <x v="11"/>
    <s v="UDZ-943"/>
    <x v="525"/>
    <s v="Használt"/>
    <x v="0"/>
    <n v="4110000"/>
    <n v="10.59"/>
    <x v="2"/>
    <x v="0"/>
    <x v="0"/>
    <x v="0"/>
  </r>
  <r>
    <n v="751"/>
    <x v="1"/>
    <s v="ASM-416"/>
    <x v="263"/>
    <s v="Használt"/>
    <x v="1"/>
    <n v="1930000"/>
    <n v="7.34"/>
    <x v="1"/>
    <x v="3"/>
    <x v="1"/>
    <x v="3"/>
  </r>
  <r>
    <n v="752"/>
    <x v="0"/>
    <s v="FWJ-768"/>
    <x v="526"/>
    <s v="Használt"/>
    <x v="0"/>
    <n v="3490000"/>
    <n v="6.5"/>
    <x v="0"/>
    <x v="17"/>
    <x v="0"/>
    <x v="4"/>
  </r>
  <r>
    <n v="753"/>
    <x v="0"/>
    <s v="LYQ-818"/>
    <x v="246"/>
    <s v="Használt"/>
    <x v="0"/>
    <n v="2600000"/>
    <n v="9.2899999999999991"/>
    <x v="1"/>
    <x v="18"/>
    <x v="0"/>
    <x v="0"/>
  </r>
  <r>
    <n v="754"/>
    <x v="6"/>
    <s v="DNH-788"/>
    <x v="475"/>
    <s v="Új"/>
    <x v="1"/>
    <n v="2120000"/>
    <n v="10.19"/>
    <x v="0"/>
    <x v="17"/>
    <x v="0"/>
    <x v="4"/>
  </r>
  <r>
    <n v="755"/>
    <x v="4"/>
    <s v="JQM-309"/>
    <x v="527"/>
    <s v="Használt"/>
    <x v="4"/>
    <n v="1300000"/>
    <n v="7.54"/>
    <x v="1"/>
    <x v="5"/>
    <x v="1"/>
    <x v="1"/>
  </r>
  <r>
    <n v="756"/>
    <x v="7"/>
    <s v="ZGX-107"/>
    <x v="528"/>
    <s v="Új"/>
    <x v="5"/>
    <n v="3420000"/>
    <n v="5.14"/>
    <x v="2"/>
    <x v="10"/>
    <x v="1"/>
    <x v="3"/>
  </r>
  <r>
    <n v="757"/>
    <x v="2"/>
    <s v="NQP-774"/>
    <x v="529"/>
    <s v="Használt"/>
    <x v="3"/>
    <n v="1360000"/>
    <n v="9.5500000000000007"/>
    <x v="2"/>
    <x v="16"/>
    <x v="0"/>
    <x v="2"/>
  </r>
  <r>
    <n v="758"/>
    <x v="12"/>
    <s v="NLP-490"/>
    <x v="530"/>
    <s v="Használt"/>
    <x v="0"/>
    <n v="1750000"/>
    <n v="10.88"/>
    <x v="2"/>
    <x v="10"/>
    <x v="1"/>
    <x v="3"/>
  </r>
  <r>
    <n v="759"/>
    <x v="3"/>
    <s v="GEE-875"/>
    <x v="248"/>
    <s v="Használt"/>
    <x v="4"/>
    <n v="4620000"/>
    <n v="9.6"/>
    <x v="1"/>
    <x v="19"/>
    <x v="1"/>
    <x v="6"/>
  </r>
  <r>
    <n v="760"/>
    <x v="0"/>
    <s v="UDH-701"/>
    <x v="149"/>
    <s v="Használt"/>
    <x v="3"/>
    <n v="2930000"/>
    <n v="7.51"/>
    <x v="1"/>
    <x v="11"/>
    <x v="1"/>
    <x v="1"/>
  </r>
  <r>
    <n v="761"/>
    <x v="1"/>
    <s v="NPV-513"/>
    <x v="531"/>
    <s v="Használt"/>
    <x v="0"/>
    <n v="4910000"/>
    <n v="5.21"/>
    <x v="0"/>
    <x v="4"/>
    <x v="0"/>
    <x v="4"/>
  </r>
  <r>
    <n v="762"/>
    <x v="2"/>
    <s v="YRY-421"/>
    <x v="330"/>
    <s v="Új"/>
    <x v="3"/>
    <n v="4810000"/>
    <n v="8.26"/>
    <x v="2"/>
    <x v="14"/>
    <x v="1"/>
    <x v="3"/>
  </r>
  <r>
    <n v="763"/>
    <x v="2"/>
    <s v="QBB-920"/>
    <x v="532"/>
    <s v="Használt"/>
    <x v="2"/>
    <n v="2370000"/>
    <n v="9.35"/>
    <x v="2"/>
    <x v="1"/>
    <x v="1"/>
    <x v="1"/>
  </r>
  <r>
    <n v="764"/>
    <x v="4"/>
    <s v="DXZ-426"/>
    <x v="533"/>
    <s v="Új"/>
    <x v="5"/>
    <n v="3080000"/>
    <n v="6.03"/>
    <x v="2"/>
    <x v="12"/>
    <x v="1"/>
    <x v="6"/>
  </r>
  <r>
    <n v="765"/>
    <x v="0"/>
    <s v="QRB-639"/>
    <x v="534"/>
    <s v="Használt"/>
    <x v="1"/>
    <n v="4320000"/>
    <n v="4.99"/>
    <x v="1"/>
    <x v="15"/>
    <x v="2"/>
    <x v="5"/>
  </r>
  <r>
    <n v="766"/>
    <x v="1"/>
    <s v="WHJ-342"/>
    <x v="29"/>
    <s v="Használt"/>
    <x v="5"/>
    <n v="1590000"/>
    <n v="5.42"/>
    <x v="1"/>
    <x v="15"/>
    <x v="2"/>
    <x v="5"/>
  </r>
  <r>
    <n v="767"/>
    <x v="6"/>
    <s v="AYL-092"/>
    <x v="225"/>
    <s v="Használt"/>
    <x v="4"/>
    <n v="2040000"/>
    <n v="5.52"/>
    <x v="0"/>
    <x v="3"/>
    <x v="1"/>
    <x v="3"/>
  </r>
  <r>
    <n v="768"/>
    <x v="1"/>
    <s v="PHL-339"/>
    <x v="315"/>
    <s v="Új"/>
    <x v="4"/>
    <n v="2190000"/>
    <n v="4.75"/>
    <x v="1"/>
    <x v="4"/>
    <x v="0"/>
    <x v="4"/>
  </r>
  <r>
    <n v="769"/>
    <x v="11"/>
    <s v="KBQ-983"/>
    <x v="535"/>
    <s v="Használt"/>
    <x v="0"/>
    <n v="3150000"/>
    <n v="7.61"/>
    <x v="0"/>
    <x v="4"/>
    <x v="0"/>
    <x v="4"/>
  </r>
  <r>
    <n v="770"/>
    <x v="0"/>
    <s v="QFB-988"/>
    <x v="536"/>
    <s v="Használt"/>
    <x v="4"/>
    <n v="1930000"/>
    <n v="4.66"/>
    <x v="0"/>
    <x v="4"/>
    <x v="0"/>
    <x v="4"/>
  </r>
  <r>
    <n v="771"/>
    <x v="5"/>
    <s v="LSU-269"/>
    <x v="537"/>
    <s v="Használt"/>
    <x v="3"/>
    <n v="4340000"/>
    <n v="5.65"/>
    <x v="1"/>
    <x v="0"/>
    <x v="0"/>
    <x v="0"/>
  </r>
  <r>
    <n v="772"/>
    <x v="5"/>
    <s v="FYE-706"/>
    <x v="538"/>
    <s v="Használt"/>
    <x v="3"/>
    <n v="4260000"/>
    <n v="7.09"/>
    <x v="0"/>
    <x v="10"/>
    <x v="1"/>
    <x v="3"/>
  </r>
  <r>
    <n v="773"/>
    <x v="6"/>
    <s v="KJG-628"/>
    <x v="141"/>
    <s v="Használt"/>
    <x v="1"/>
    <n v="2720000"/>
    <n v="4.74"/>
    <x v="0"/>
    <x v="19"/>
    <x v="1"/>
    <x v="6"/>
  </r>
  <r>
    <n v="774"/>
    <x v="0"/>
    <s v="UTK-019"/>
    <x v="538"/>
    <s v="Használt"/>
    <x v="1"/>
    <n v="1470000"/>
    <n v="6.45"/>
    <x v="0"/>
    <x v="16"/>
    <x v="0"/>
    <x v="2"/>
  </r>
  <r>
    <n v="775"/>
    <x v="1"/>
    <s v="EXK-445"/>
    <x v="539"/>
    <s v="Új"/>
    <x v="3"/>
    <n v="3180000"/>
    <n v="4.04"/>
    <x v="0"/>
    <x v="3"/>
    <x v="1"/>
    <x v="3"/>
  </r>
  <r>
    <n v="776"/>
    <x v="8"/>
    <s v="YRX-533"/>
    <x v="50"/>
    <s v="Használt"/>
    <x v="1"/>
    <n v="3620000"/>
    <n v="10.11"/>
    <x v="0"/>
    <x v="1"/>
    <x v="1"/>
    <x v="1"/>
  </r>
  <r>
    <n v="777"/>
    <x v="0"/>
    <s v="NOC-034"/>
    <x v="31"/>
    <s v="Használt"/>
    <x v="0"/>
    <n v="4980000"/>
    <n v="9.8000000000000007"/>
    <x v="1"/>
    <x v="5"/>
    <x v="1"/>
    <x v="1"/>
  </r>
  <r>
    <n v="778"/>
    <x v="0"/>
    <s v="LBA-113"/>
    <x v="540"/>
    <s v="Használt"/>
    <x v="1"/>
    <n v="4390000"/>
    <n v="6.34"/>
    <x v="2"/>
    <x v="5"/>
    <x v="1"/>
    <x v="1"/>
  </r>
  <r>
    <n v="779"/>
    <x v="1"/>
    <s v="DOL-853"/>
    <x v="189"/>
    <s v="Új"/>
    <x v="2"/>
    <n v="2450000"/>
    <n v="10.24"/>
    <x v="1"/>
    <x v="9"/>
    <x v="0"/>
    <x v="0"/>
  </r>
  <r>
    <n v="780"/>
    <x v="8"/>
    <s v="XXA-047"/>
    <x v="541"/>
    <s v="Használt"/>
    <x v="0"/>
    <n v="2280000"/>
    <n v="6.33"/>
    <x v="2"/>
    <x v="13"/>
    <x v="0"/>
    <x v="2"/>
  </r>
  <r>
    <n v="781"/>
    <x v="0"/>
    <s v="AZO-185"/>
    <x v="191"/>
    <s v="Használt"/>
    <x v="5"/>
    <n v="2400000"/>
    <n v="7.8"/>
    <x v="0"/>
    <x v="6"/>
    <x v="2"/>
    <x v="5"/>
  </r>
  <r>
    <n v="782"/>
    <x v="6"/>
    <s v="JTD-786"/>
    <x v="542"/>
    <s v="Használt"/>
    <x v="0"/>
    <n v="2310000"/>
    <n v="5.43"/>
    <x v="2"/>
    <x v="12"/>
    <x v="1"/>
    <x v="6"/>
  </r>
  <r>
    <n v="783"/>
    <x v="6"/>
    <s v="PJI-563"/>
    <x v="543"/>
    <s v="Használt"/>
    <x v="4"/>
    <n v="2100000"/>
    <n v="4.78"/>
    <x v="0"/>
    <x v="4"/>
    <x v="0"/>
    <x v="4"/>
  </r>
  <r>
    <n v="784"/>
    <x v="1"/>
    <s v="SEX-790"/>
    <x v="441"/>
    <s v="Használt"/>
    <x v="5"/>
    <n v="2040000"/>
    <n v="9.43"/>
    <x v="0"/>
    <x v="11"/>
    <x v="1"/>
    <x v="1"/>
  </r>
  <r>
    <n v="785"/>
    <x v="5"/>
    <s v="OSP-391"/>
    <x v="544"/>
    <s v="Használt"/>
    <x v="0"/>
    <n v="2850000"/>
    <n v="6.78"/>
    <x v="2"/>
    <x v="10"/>
    <x v="1"/>
    <x v="3"/>
  </r>
  <r>
    <n v="786"/>
    <x v="6"/>
    <s v="WJC-731"/>
    <x v="545"/>
    <s v="Új"/>
    <x v="4"/>
    <n v="1380000"/>
    <n v="10.65"/>
    <x v="0"/>
    <x v="12"/>
    <x v="1"/>
    <x v="6"/>
  </r>
  <r>
    <n v="787"/>
    <x v="12"/>
    <s v="SCH-223"/>
    <x v="230"/>
    <s v="Használt"/>
    <x v="0"/>
    <n v="4820000"/>
    <n v="4.76"/>
    <x v="0"/>
    <x v="13"/>
    <x v="0"/>
    <x v="2"/>
  </r>
  <r>
    <n v="788"/>
    <x v="0"/>
    <s v="SBY-001"/>
    <x v="546"/>
    <s v="Új"/>
    <x v="3"/>
    <n v="2630000"/>
    <n v="7.1"/>
    <x v="1"/>
    <x v="3"/>
    <x v="1"/>
    <x v="3"/>
  </r>
  <r>
    <n v="789"/>
    <x v="1"/>
    <s v="ELU-349"/>
    <x v="490"/>
    <s v="Új"/>
    <x v="4"/>
    <n v="3720000"/>
    <n v="10.52"/>
    <x v="1"/>
    <x v="3"/>
    <x v="1"/>
    <x v="3"/>
  </r>
  <r>
    <n v="790"/>
    <x v="1"/>
    <s v="EFP-974"/>
    <x v="91"/>
    <s v="Használt"/>
    <x v="0"/>
    <n v="2090000"/>
    <n v="6.21"/>
    <x v="2"/>
    <x v="13"/>
    <x v="0"/>
    <x v="2"/>
  </r>
  <r>
    <n v="791"/>
    <x v="9"/>
    <s v="ZCQ-642"/>
    <x v="335"/>
    <s v="Használt"/>
    <x v="5"/>
    <n v="1600000"/>
    <n v="9.2200000000000006"/>
    <x v="1"/>
    <x v="1"/>
    <x v="1"/>
    <x v="1"/>
  </r>
  <r>
    <n v="792"/>
    <x v="1"/>
    <s v="BSM-584"/>
    <x v="547"/>
    <s v="Használt"/>
    <x v="3"/>
    <n v="3770000"/>
    <n v="7.86"/>
    <x v="2"/>
    <x v="1"/>
    <x v="1"/>
    <x v="1"/>
  </r>
  <r>
    <n v="793"/>
    <x v="1"/>
    <s v="WQV-689"/>
    <x v="548"/>
    <s v="Használt"/>
    <x v="3"/>
    <n v="3270000"/>
    <n v="7.58"/>
    <x v="0"/>
    <x v="19"/>
    <x v="1"/>
    <x v="6"/>
  </r>
  <r>
    <n v="794"/>
    <x v="2"/>
    <s v="MNP-460"/>
    <x v="304"/>
    <s v="Használt"/>
    <x v="4"/>
    <n v="3590000"/>
    <n v="6.54"/>
    <x v="2"/>
    <x v="9"/>
    <x v="0"/>
    <x v="0"/>
  </r>
  <r>
    <n v="795"/>
    <x v="1"/>
    <s v="ANS-041"/>
    <x v="244"/>
    <s v="Új"/>
    <x v="4"/>
    <n v="2880000"/>
    <n v="9.25"/>
    <x v="2"/>
    <x v="14"/>
    <x v="1"/>
    <x v="3"/>
  </r>
  <r>
    <n v="796"/>
    <x v="8"/>
    <s v="SJQ-203"/>
    <x v="508"/>
    <s v="Használt"/>
    <x v="5"/>
    <n v="3650000"/>
    <n v="10.16"/>
    <x v="0"/>
    <x v="3"/>
    <x v="1"/>
    <x v="3"/>
  </r>
  <r>
    <n v="797"/>
    <x v="6"/>
    <s v="UFZ-918"/>
    <x v="549"/>
    <s v="Használt"/>
    <x v="0"/>
    <n v="1490000"/>
    <n v="5.05"/>
    <x v="2"/>
    <x v="14"/>
    <x v="1"/>
    <x v="3"/>
  </r>
  <r>
    <n v="798"/>
    <x v="0"/>
    <s v="DEM-065"/>
    <x v="517"/>
    <s v="Használt"/>
    <x v="4"/>
    <n v="3910000"/>
    <n v="7.67"/>
    <x v="0"/>
    <x v="17"/>
    <x v="0"/>
    <x v="4"/>
  </r>
  <r>
    <n v="799"/>
    <x v="3"/>
    <s v="TEY-605"/>
    <x v="286"/>
    <s v="Használt"/>
    <x v="0"/>
    <n v="3750000"/>
    <n v="10.93"/>
    <x v="0"/>
    <x v="10"/>
    <x v="1"/>
    <x v="3"/>
  </r>
  <r>
    <n v="800"/>
    <x v="1"/>
    <s v="UPW-293"/>
    <x v="0"/>
    <s v="Használt"/>
    <x v="5"/>
    <n v="5000000"/>
    <n v="6.53"/>
    <x v="0"/>
    <x v="7"/>
    <x v="1"/>
    <x v="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0">
  <r>
    <n v="1"/>
    <s v="San Marino"/>
    <s v="WESTERN EUROPE"/>
    <s v="Mastercard"/>
    <n v="9"/>
    <n v="5.17"/>
    <x v="0"/>
    <s v="Házas"/>
    <x v="0"/>
  </r>
  <r>
    <n v="2"/>
    <s v="Ukraine"/>
    <s v="EASTERN EUROPE"/>
    <s v="Switch"/>
    <n v="1"/>
    <n v="7.05"/>
    <x v="0"/>
    <s v="Házas"/>
    <x v="1"/>
  </r>
  <r>
    <n v="3"/>
    <s v="Estonia"/>
    <s v="BALTICS"/>
    <s v="Visa"/>
    <n v="2"/>
    <n v="8.9499999999999993"/>
    <x v="1"/>
    <s v="Házas"/>
    <x v="2"/>
  </r>
  <r>
    <n v="4"/>
    <s v="Ukraine"/>
    <s v="EASTERN EUROPE"/>
    <s v="Visa"/>
    <n v="10"/>
    <n v="6.2"/>
    <x v="1"/>
    <s v="Házas"/>
    <x v="3"/>
  </r>
  <r>
    <n v="5"/>
    <s v="Hungary"/>
    <s v="EASTERN EUROPE"/>
    <s v="American Express"/>
    <n v="6"/>
    <n v="5.27"/>
    <x v="0"/>
    <s v="Egyedülálló"/>
    <x v="4"/>
  </r>
  <r>
    <n v="6"/>
    <s v="Spain"/>
    <s v="WESTERN EUROPE"/>
    <s v="Visa"/>
    <n v="8"/>
    <n v="9.36"/>
    <x v="1"/>
    <s v="Házas"/>
    <x v="1"/>
  </r>
  <r>
    <n v="7"/>
    <s v="Luxembourg"/>
    <s v="WESTERN EUROPE"/>
    <s v="Mastercard"/>
    <n v="7"/>
    <n v="9.86"/>
    <x v="1"/>
    <s v="Egyedülálló"/>
    <x v="5"/>
  </r>
  <r>
    <n v="8"/>
    <s v="Italy"/>
    <s v="WESTERN EUROPE"/>
    <s v="American Express"/>
    <n v="5"/>
    <n v="6.14"/>
    <x v="1"/>
    <s v="Egyedülálló"/>
    <x v="6"/>
  </r>
  <r>
    <n v="9"/>
    <s v="Monaco"/>
    <s v="WESTERN EUROPE"/>
    <s v="Visa"/>
    <n v="3"/>
    <n v="8.43"/>
    <x v="1"/>
    <s v="Házas"/>
    <x v="7"/>
  </r>
  <r>
    <n v="10"/>
    <s v="Netherlands"/>
    <s v="WESTERN EUROPE"/>
    <s v="Visa"/>
    <n v="10"/>
    <n v="9.65"/>
    <x v="1"/>
    <s v="Házas"/>
    <x v="8"/>
  </r>
  <r>
    <n v="11"/>
    <s v="France"/>
    <s v="WESTERN EUROPE"/>
    <s v="Store Card"/>
    <n v="4"/>
    <n v="9.7200000000000006"/>
    <x v="1"/>
    <s v="Egyedülálló"/>
    <x v="9"/>
  </r>
  <r>
    <n v="12"/>
    <s v="Cyprus"/>
    <s v="NEAR EAST"/>
    <s v="Mastercard"/>
    <n v="4"/>
    <n v="3.07"/>
    <x v="1"/>
    <s v="Házas"/>
    <x v="5"/>
  </r>
  <r>
    <n v="13"/>
    <s v="Switzerland"/>
    <s v="WESTERN EUROPE"/>
    <s v="Visa"/>
    <n v="8"/>
    <n v="2.27"/>
    <x v="1"/>
    <s v="Házas"/>
    <x v="10"/>
  </r>
  <r>
    <n v="14"/>
    <s v="Spain"/>
    <s v="WESTERN EUROPE"/>
    <s v="Store Card"/>
    <n v="10"/>
    <n v="4.71"/>
    <x v="1"/>
    <s v="Házas"/>
    <x v="1"/>
  </r>
  <r>
    <n v="15"/>
    <s v="Germany"/>
    <s v="WESTERN EUROPE"/>
    <s v="Store Card"/>
    <n v="8"/>
    <n v="7.33"/>
    <x v="1"/>
    <s v="Házas"/>
    <x v="11"/>
  </r>
  <r>
    <n v="16"/>
    <s v="Andorra"/>
    <s v="WESTERN EUROPE"/>
    <s v="Mastercard"/>
    <n v="9"/>
    <n v="4.42"/>
    <x v="1"/>
    <s v="Házas"/>
    <x v="12"/>
  </r>
  <r>
    <n v="17"/>
    <s v="Slovenia"/>
    <s v="EASTERN EUROPE"/>
    <s v="Switch"/>
    <n v="4"/>
    <n v="9.98"/>
    <x v="1"/>
    <s v="Házas"/>
    <x v="13"/>
  </r>
  <r>
    <n v="18"/>
    <s v="Italy"/>
    <s v="WESTERN EUROPE"/>
    <s v="Mastercard"/>
    <n v="10"/>
    <n v="3.62"/>
    <x v="0"/>
    <s v="Egyedülálló"/>
    <x v="3"/>
  </r>
  <r>
    <n v="19"/>
    <s v="Bulgaria"/>
    <s v="EASTERN EUROPE"/>
    <s v="Visa"/>
    <n v="5"/>
    <n v="9.4700000000000006"/>
    <x v="1"/>
    <s v="Egyedülálló"/>
    <x v="6"/>
  </r>
  <r>
    <n v="20"/>
    <s v="Iceland"/>
    <s v="WESTERN EUROPE"/>
    <s v="Mastercard"/>
    <n v="2"/>
    <n v="4.0599999999999996"/>
    <x v="1"/>
    <s v="Házas"/>
    <x v="10"/>
  </r>
  <r>
    <n v="21"/>
    <s v="Slovakia"/>
    <s v="EASTERN EUROPE"/>
    <s v="American Express"/>
    <n v="1"/>
    <n v="7.9"/>
    <x v="1"/>
    <s v="Házas"/>
    <x v="14"/>
  </r>
  <r>
    <n v="22"/>
    <s v="Bosnia and Herzegovina"/>
    <s v="EASTERN EUROPE"/>
    <s v="Mastercard"/>
    <n v="10"/>
    <n v="9.0399999999999991"/>
    <x v="1"/>
    <s v="Házas"/>
    <x v="15"/>
  </r>
  <r>
    <n v="23"/>
    <s v="Malta"/>
    <s v="WESTERN EUROPE"/>
    <s v="Mastercard"/>
    <n v="2"/>
    <n v="6.45"/>
    <x v="1"/>
    <s v="Házas"/>
    <x v="16"/>
  </r>
  <r>
    <n v="24"/>
    <s v="Romania"/>
    <s v="EASTERN EUROPE"/>
    <s v="Visa"/>
    <n v="7"/>
    <n v="1.58"/>
    <x v="1"/>
    <s v="Házas"/>
    <x v="17"/>
  </r>
  <r>
    <n v="25"/>
    <s v="Netherlands"/>
    <s v="WESTERN EUROPE"/>
    <s v="Visa"/>
    <n v="3"/>
    <n v="9.4499999999999993"/>
    <x v="0"/>
    <s v="Házas"/>
    <x v="1"/>
  </r>
  <r>
    <n v="26"/>
    <s v="Ukraine"/>
    <s v="EASTERN EUROPE"/>
    <s v="American Express"/>
    <n v="5"/>
    <n v="9.8000000000000007"/>
    <x v="1"/>
    <s v="Házas"/>
    <x v="5"/>
  </r>
  <r>
    <n v="27"/>
    <s v="Turkey"/>
    <s v="NEAR EAST"/>
    <s v="American Express"/>
    <n v="2"/>
    <n v="4.21"/>
    <x v="1"/>
    <s v="Házas"/>
    <x v="18"/>
  </r>
  <r>
    <n v="28"/>
    <s v="Slovakia"/>
    <s v="EASTERN EUROPE"/>
    <s v="Mastercard"/>
    <n v="8"/>
    <n v="6.51"/>
    <x v="0"/>
    <s v="Házas"/>
    <x v="19"/>
  </r>
  <r>
    <n v="29"/>
    <s v="Liechtenstein"/>
    <s v="WESTERN EUROPE"/>
    <s v="Mastercard"/>
    <n v="9"/>
    <n v="6.79"/>
    <x v="1"/>
    <s v="Házas"/>
    <x v="20"/>
  </r>
  <r>
    <n v="30"/>
    <s v="Turkey"/>
    <s v="NEAR EAST"/>
    <s v="Switch"/>
    <n v="1"/>
    <n v="5.8"/>
    <x v="1"/>
    <s v="Házas"/>
    <x v="21"/>
  </r>
  <r>
    <n v="31"/>
    <s v="San Marino"/>
    <s v="WESTERN EUROPE"/>
    <s v="Store Card"/>
    <n v="6"/>
    <n v="2.92"/>
    <x v="1"/>
    <s v="Házas"/>
    <x v="22"/>
  </r>
  <r>
    <n v="32"/>
    <s v="Cyprus"/>
    <s v="NEAR EAST"/>
    <s v="Switch"/>
    <n v="1"/>
    <n v="1.28"/>
    <x v="1"/>
    <s v="Házas"/>
    <x v="23"/>
  </r>
  <r>
    <n v="33"/>
    <s v="Slovakia"/>
    <s v="EASTERN EUROPE"/>
    <s v="Store Card"/>
    <n v="10"/>
    <n v="5.95"/>
    <x v="1"/>
    <s v="Házas"/>
    <x v="8"/>
  </r>
  <r>
    <n v="34"/>
    <s v="Montenegro"/>
    <s v="EASTERN EUROPE"/>
    <s v="Mastercard"/>
    <n v="1"/>
    <n v="8.1300000000000008"/>
    <x v="1"/>
    <s v="Egyedülálló"/>
    <x v="23"/>
  </r>
  <r>
    <n v="35"/>
    <s v="Gibraltar"/>
    <s v="WESTERN EUROPE"/>
    <s v="Mastercard"/>
    <n v="6"/>
    <n v="2.93"/>
    <x v="1"/>
    <s v="Házas"/>
    <x v="22"/>
  </r>
  <r>
    <n v="36"/>
    <s v="Hungary"/>
    <s v="EASTERN EUROPE"/>
    <s v="Mastercard"/>
    <n v="7"/>
    <n v="4.8"/>
    <x v="1"/>
    <s v="Házas"/>
    <x v="24"/>
  </r>
  <r>
    <n v="37"/>
    <s v="Albania"/>
    <s v="EASTERN EUROPE"/>
    <s v="Switch"/>
    <n v="6"/>
    <n v="3.7"/>
    <x v="1"/>
    <s v="Házas"/>
    <x v="9"/>
  </r>
  <r>
    <n v="38"/>
    <s v="Norway"/>
    <s v="WESTERN EUROPE"/>
    <s v="Switch"/>
    <n v="1"/>
    <n v="8.66"/>
    <x v="1"/>
    <s v="Házas"/>
    <x v="22"/>
  </r>
  <r>
    <n v="39"/>
    <s v="Iceland"/>
    <s v="WESTERN EUROPE"/>
    <s v="Mastercard"/>
    <n v="2"/>
    <n v="4.42"/>
    <x v="1"/>
    <s v="Egyedülálló"/>
    <x v="25"/>
  </r>
  <r>
    <n v="40"/>
    <s v="Kosovo"/>
    <s v="EASTERN EUROPE"/>
    <s v="American Express"/>
    <n v="7"/>
    <n v="9.6999999999999993"/>
    <x v="1"/>
    <s v="Házas"/>
    <x v="26"/>
  </r>
  <r>
    <n v="41"/>
    <s v="United Kingdom"/>
    <s v="WESTERN EUROPE"/>
    <s v="Mastercard"/>
    <n v="7"/>
    <n v="5.12"/>
    <x v="0"/>
    <s v="Házas"/>
    <x v="19"/>
  </r>
  <r>
    <n v="42"/>
    <s v="Austria"/>
    <s v="WESTERN EUROPE"/>
    <s v="Visa"/>
    <n v="1"/>
    <n v="7.71"/>
    <x v="0"/>
    <s v="Házas"/>
    <x v="27"/>
  </r>
  <r>
    <n v="43"/>
    <s v="Sweden"/>
    <s v="WESTERN EUROPE"/>
    <s v="American Express"/>
    <n v="10"/>
    <n v="4.0599999999999996"/>
    <x v="0"/>
    <s v="Házas"/>
    <x v="4"/>
  </r>
  <r>
    <n v="44"/>
    <s v="Austria"/>
    <s v="WESTERN EUROPE"/>
    <s v="American Express"/>
    <n v="4"/>
    <n v="4.99"/>
    <x v="1"/>
    <s v="Házas"/>
    <x v="26"/>
  </r>
  <r>
    <n v="45"/>
    <s v="Slovakia"/>
    <s v="EASTERN EUROPE"/>
    <s v="Visa"/>
    <n v="5"/>
    <n v="3.27"/>
    <x v="1"/>
    <s v="Egyedülálló"/>
    <x v="5"/>
  </r>
  <r>
    <n v="46"/>
    <s v="Iceland"/>
    <s v="WESTERN EUROPE"/>
    <s v="Store Card"/>
    <n v="7"/>
    <n v="2.19"/>
    <x v="1"/>
    <s v="Házas"/>
    <x v="28"/>
  </r>
  <r>
    <n v="47"/>
    <s v="Portugal"/>
    <s v="WESTERN EUROPE"/>
    <s v="Visa"/>
    <n v="3"/>
    <n v="8.06"/>
    <x v="1"/>
    <s v="Egyedülálló"/>
    <x v="29"/>
  </r>
  <r>
    <n v="48"/>
    <s v="Liechtenstein"/>
    <s v="WESTERN EUROPE"/>
    <s v="American Express"/>
    <n v="6"/>
    <n v="6.98"/>
    <x v="1"/>
    <s v="Házas"/>
    <x v="29"/>
  </r>
  <r>
    <n v="49"/>
    <s v="Monaco"/>
    <s v="WESTERN EUROPE"/>
    <s v="American Express"/>
    <n v="8"/>
    <n v="5.83"/>
    <x v="1"/>
    <s v="Házas"/>
    <x v="16"/>
  </r>
  <r>
    <n v="50"/>
    <s v="Hungary"/>
    <s v="EASTERN EUROPE"/>
    <s v="Mastercard"/>
    <n v="3"/>
    <n v="3.9"/>
    <x v="1"/>
    <s v="Házas"/>
    <x v="30"/>
  </r>
  <r>
    <n v="51"/>
    <s v="Netherlands"/>
    <s v="WESTERN EUROPE"/>
    <s v="American Express"/>
    <n v="9"/>
    <n v="8.18"/>
    <x v="0"/>
    <s v="Házas"/>
    <x v="31"/>
  </r>
  <r>
    <n v="52"/>
    <s v="Latvia"/>
    <s v="BALTICS"/>
    <s v="Mastercard"/>
    <n v="9"/>
    <n v="2.56"/>
    <x v="1"/>
    <s v="Egyedülálló"/>
    <x v="8"/>
  </r>
  <r>
    <n v="53"/>
    <s v="Hungary"/>
    <s v="EASTERN EUROPE"/>
    <s v="Visa"/>
    <n v="2"/>
    <n v="3.55"/>
    <x v="0"/>
    <s v="Házas"/>
    <x v="25"/>
  </r>
  <r>
    <n v="54"/>
    <s v="Austria"/>
    <s v="WESTERN EUROPE"/>
    <s v="Visa"/>
    <n v="7"/>
    <n v="1.1100000000000001"/>
    <x v="1"/>
    <s v="Házas"/>
    <x v="15"/>
  </r>
  <r>
    <n v="55"/>
    <s v="Turkey"/>
    <s v="NEAR EAST"/>
    <s v="Visa"/>
    <n v="1"/>
    <n v="4.78"/>
    <x v="1"/>
    <s v="Egyedülálló"/>
    <x v="32"/>
  </r>
  <r>
    <n v="56"/>
    <s v="Finland"/>
    <s v="WESTERN EUROPE"/>
    <s v="American Express"/>
    <n v="5"/>
    <n v="9.2200000000000006"/>
    <x v="1"/>
    <s v="Házas"/>
    <x v="3"/>
  </r>
  <r>
    <n v="57"/>
    <s v="Andorra"/>
    <s v="WESTERN EUROPE"/>
    <s v="American Express"/>
    <n v="8"/>
    <n v="7.85"/>
    <x v="0"/>
    <s v="Házas"/>
    <x v="33"/>
  </r>
  <r>
    <n v="58"/>
    <s v="Luxembourg"/>
    <s v="WESTERN EUROPE"/>
    <s v="Visa"/>
    <n v="9"/>
    <n v="1.99"/>
    <x v="1"/>
    <s v="Házas"/>
    <x v="27"/>
  </r>
  <r>
    <n v="59"/>
    <s v="Serbia"/>
    <s v="EASTERN EUROPE"/>
    <s v="Mastercard"/>
    <n v="10"/>
    <n v="2.37"/>
    <x v="1"/>
    <s v="Házas"/>
    <x v="3"/>
  </r>
  <r>
    <n v="60"/>
    <s v="Albania"/>
    <s v="EASTERN EUROPE"/>
    <s v="Switch"/>
    <n v="5"/>
    <n v="7.81"/>
    <x v="1"/>
    <s v="Házas"/>
    <x v="12"/>
  </r>
  <r>
    <n v="61"/>
    <s v="United Kingdom"/>
    <s v="WESTERN EUROPE"/>
    <s v="Store Card"/>
    <n v="2"/>
    <n v="7.03"/>
    <x v="0"/>
    <s v="Házas"/>
    <x v="25"/>
  </r>
  <r>
    <n v="62"/>
    <s v="San Marino"/>
    <s v="WESTERN EUROPE"/>
    <s v="Visa"/>
    <n v="1"/>
    <n v="3.77"/>
    <x v="0"/>
    <s v="Házas"/>
    <x v="5"/>
  </r>
  <r>
    <n v="63"/>
    <s v="Slovenia"/>
    <s v="EASTERN EUROPE"/>
    <s v="Switch"/>
    <n v="2"/>
    <n v="3.14"/>
    <x v="1"/>
    <s v="Egyedülálló"/>
    <x v="34"/>
  </r>
  <r>
    <n v="64"/>
    <s v="Bulgaria"/>
    <s v="EASTERN EUROPE"/>
    <s v="Visa"/>
    <n v="3"/>
    <n v="8.33"/>
    <x v="1"/>
    <s v="Házas"/>
    <x v="23"/>
  </r>
  <r>
    <n v="65"/>
    <s v="Ukraine"/>
    <s v="EASTERN EUROPE"/>
    <s v="Visa"/>
    <n v="5"/>
    <n v="7.54"/>
    <x v="0"/>
    <s v="Házas"/>
    <x v="30"/>
  </r>
  <r>
    <n v="66"/>
    <s v="Serbia"/>
    <s v="EASTERN EUROPE"/>
    <s v="Visa"/>
    <n v="6"/>
    <n v="8.7899999999999991"/>
    <x v="0"/>
    <s v="Házas"/>
    <x v="4"/>
  </r>
  <r>
    <n v="67"/>
    <s v="Slovenia"/>
    <s v="EASTERN EUROPE"/>
    <s v="Visa"/>
    <n v="6"/>
    <n v="2.37"/>
    <x v="0"/>
    <s v="Házas"/>
    <x v="35"/>
  </r>
  <r>
    <n v="68"/>
    <s v="Turkey"/>
    <s v="NEAR EAST"/>
    <s v="American Express"/>
    <n v="4"/>
    <n v="5.12"/>
    <x v="1"/>
    <s v="Házas"/>
    <x v="4"/>
  </r>
  <r>
    <n v="69"/>
    <s v="United Kingdom"/>
    <s v="WESTERN EUROPE"/>
    <s v="Visa"/>
    <n v="6"/>
    <n v="3.45"/>
    <x v="1"/>
    <s v="Házas"/>
    <x v="9"/>
  </r>
  <r>
    <n v="70"/>
    <s v="France"/>
    <s v="WESTERN EUROPE"/>
    <s v="American Express"/>
    <n v="2"/>
    <n v="5.66"/>
    <x v="0"/>
    <s v="Házas"/>
    <x v="30"/>
  </r>
  <r>
    <n v="71"/>
    <s v="Bulgaria"/>
    <s v="EASTERN EUROPE"/>
    <s v="Visa"/>
    <n v="2"/>
    <n v="8.7200000000000006"/>
    <x v="1"/>
    <s v="Házas"/>
    <x v="36"/>
  </r>
  <r>
    <n v="72"/>
    <s v="Hungary"/>
    <s v="EASTERN EUROPE"/>
    <s v="Visa"/>
    <n v="9"/>
    <n v="2.76"/>
    <x v="0"/>
    <s v="Házas"/>
    <x v="27"/>
  </r>
  <r>
    <n v="73"/>
    <s v="Belgium"/>
    <s v="WESTERN EUROPE"/>
    <s v="Mastercard"/>
    <n v="7"/>
    <n v="5.92"/>
    <x v="0"/>
    <s v="Egyedülálló"/>
    <x v="37"/>
  </r>
  <r>
    <n v="74"/>
    <s v="Italy"/>
    <s v="WESTERN EUROPE"/>
    <s v="American Express"/>
    <n v="7"/>
    <n v="5.46"/>
    <x v="1"/>
    <s v="Házas"/>
    <x v="38"/>
  </r>
  <r>
    <n v="75"/>
    <s v="Ireland"/>
    <s v="WESTERN EUROPE"/>
    <s v="Mastercard"/>
    <n v="4"/>
    <n v="9.86"/>
    <x v="0"/>
    <s v="Házas"/>
    <x v="19"/>
  </r>
  <r>
    <n v="76"/>
    <s v="Iceland"/>
    <s v="WESTERN EUROPE"/>
    <s v="Store Card"/>
    <n v="10"/>
    <n v="1.82"/>
    <x v="1"/>
    <s v="Házas"/>
    <x v="10"/>
  </r>
  <r>
    <n v="77"/>
    <s v="Malta"/>
    <s v="WESTERN EUROPE"/>
    <s v="Mastercard"/>
    <n v="10"/>
    <n v="7.12"/>
    <x v="1"/>
    <s v="Egyedülálló"/>
    <x v="39"/>
  </r>
  <r>
    <n v="78"/>
    <s v="Slovenia"/>
    <s v="EASTERN EUROPE"/>
    <s v="Mastercard"/>
    <n v="5"/>
    <n v="7.45"/>
    <x v="1"/>
    <s v="Egyedülálló"/>
    <x v="27"/>
  </r>
  <r>
    <n v="79"/>
    <s v="Spain"/>
    <s v="WESTERN EUROPE"/>
    <s v="Mastercard"/>
    <n v="9"/>
    <n v="5.36"/>
    <x v="1"/>
    <s v="Házas"/>
    <x v="40"/>
  </r>
  <r>
    <n v="80"/>
    <s v="Romania"/>
    <s v="EASTERN EUROPE"/>
    <s v="American Express"/>
    <n v="10"/>
    <n v="8.33"/>
    <x v="1"/>
    <s v="Házas"/>
    <x v="30"/>
  </r>
  <r>
    <n v="81"/>
    <s v="Kosovo"/>
    <s v="EASTERN EUROPE"/>
    <s v="Visa"/>
    <n v="2"/>
    <n v="1.28"/>
    <x v="1"/>
    <s v="Egyedülálló"/>
    <x v="31"/>
  </r>
  <r>
    <n v="82"/>
    <s v="Albania"/>
    <s v="EASTERN EUROPE"/>
    <s v="Visa"/>
    <n v="9"/>
    <n v="6.41"/>
    <x v="1"/>
    <s v="Házas"/>
    <x v="22"/>
  </r>
  <r>
    <n v="83"/>
    <s v="Kosovo"/>
    <s v="EASTERN EUROPE"/>
    <s v="Store Card"/>
    <n v="5"/>
    <n v="6.31"/>
    <x v="1"/>
    <s v="Házas"/>
    <x v="12"/>
  </r>
  <r>
    <n v="84"/>
    <s v="Spain"/>
    <s v="WESTERN EUROPE"/>
    <s v="Store Card"/>
    <n v="2"/>
    <n v="2.1800000000000002"/>
    <x v="1"/>
    <s v="Házas"/>
    <x v="41"/>
  </r>
  <r>
    <n v="85"/>
    <s v="Spain"/>
    <s v="WESTERN EUROPE"/>
    <s v="Store Card"/>
    <n v="8"/>
    <n v="8.59"/>
    <x v="1"/>
    <s v="Házas"/>
    <x v="10"/>
  </r>
  <r>
    <n v="86"/>
    <s v="Malta"/>
    <s v="WESTERN EUROPE"/>
    <s v="American Express"/>
    <n v="6"/>
    <n v="5.44"/>
    <x v="1"/>
    <s v="Házas"/>
    <x v="27"/>
  </r>
  <r>
    <n v="87"/>
    <s v="Poland"/>
    <s v="EASTERN EUROPE"/>
    <s v="American Express"/>
    <n v="5"/>
    <n v="6.74"/>
    <x v="0"/>
    <s v="Egyedülálló"/>
    <x v="27"/>
  </r>
  <r>
    <n v="88"/>
    <s v="Serbia"/>
    <s v="EASTERN EUROPE"/>
    <s v="American Express"/>
    <n v="8"/>
    <n v="4.24"/>
    <x v="1"/>
    <s v="Házas"/>
    <x v="16"/>
  </r>
  <r>
    <n v="89"/>
    <s v="France"/>
    <s v="WESTERN EUROPE"/>
    <s v="Visa"/>
    <n v="8"/>
    <n v="2.5299999999999998"/>
    <x v="1"/>
    <s v="Házas"/>
    <x v="42"/>
  </r>
  <r>
    <n v="90"/>
    <s v="Estonia"/>
    <s v="BALTICS"/>
    <s v="Mastercard"/>
    <n v="7"/>
    <n v="6.27"/>
    <x v="1"/>
    <s v="Házas"/>
    <x v="0"/>
  </r>
  <r>
    <n v="91"/>
    <s v="Romania"/>
    <s v="EASTERN EUROPE"/>
    <s v="Switch"/>
    <n v="1"/>
    <n v="5.79"/>
    <x v="1"/>
    <s v="Házas"/>
    <x v="26"/>
  </r>
  <r>
    <n v="92"/>
    <s v="Slovakia"/>
    <s v="EASTERN EUROPE"/>
    <s v="Store Card"/>
    <n v="4"/>
    <n v="4.13"/>
    <x v="1"/>
    <s v="Házas"/>
    <x v="22"/>
  </r>
  <r>
    <n v="93"/>
    <s v="Sweden"/>
    <s v="WESTERN EUROPE"/>
    <s v="Store Card"/>
    <n v="9"/>
    <n v="1.98"/>
    <x v="1"/>
    <s v="Egyedülálló"/>
    <x v="43"/>
  </r>
  <r>
    <n v="94"/>
    <s v="Sweden"/>
    <s v="WESTERN EUROPE"/>
    <s v="Mastercard"/>
    <n v="10"/>
    <n v="3.66"/>
    <x v="1"/>
    <s v="Egyedülálló"/>
    <x v="33"/>
  </r>
  <r>
    <n v="95"/>
    <s v="United Kingdom"/>
    <s v="WESTERN EUROPE"/>
    <s v="Mastercard"/>
    <n v="2"/>
    <n v="1.1499999999999999"/>
    <x v="0"/>
    <s v="Házas"/>
    <x v="5"/>
  </r>
  <r>
    <n v="96"/>
    <s v="Estonia"/>
    <s v="BALTICS"/>
    <s v="Switch"/>
    <n v="3"/>
    <n v="9.86"/>
    <x v="0"/>
    <s v="Házas"/>
    <x v="4"/>
  </r>
  <r>
    <n v="97"/>
    <s v="San Marino"/>
    <s v="WESTERN EUROPE"/>
    <s v="Visa"/>
    <n v="10"/>
    <n v="5.65"/>
    <x v="1"/>
    <s v="Egyedülálló"/>
    <x v="32"/>
  </r>
  <r>
    <n v="98"/>
    <s v="Estonia"/>
    <s v="BALTICS"/>
    <s v="Switch"/>
    <n v="9"/>
    <n v="2.4700000000000002"/>
    <x v="1"/>
    <s v="Egyedülálló"/>
    <x v="2"/>
  </r>
  <r>
    <n v="99"/>
    <s v="Lithuania"/>
    <s v="BALTICS"/>
    <s v="Visa"/>
    <n v="9"/>
    <n v="2.66"/>
    <x v="1"/>
    <s v="Házas"/>
    <x v="44"/>
  </r>
  <r>
    <n v="100"/>
    <s v="Bulgaria"/>
    <s v="EASTERN EUROPE"/>
    <s v="American Express"/>
    <n v="1"/>
    <n v="1.07"/>
    <x v="1"/>
    <s v="Házas"/>
    <x v="45"/>
  </r>
  <r>
    <n v="101"/>
    <s v="Netherlands"/>
    <s v="WESTERN EUROPE"/>
    <s v="Visa"/>
    <n v="4"/>
    <n v="1.2"/>
    <x v="1"/>
    <s v="Házas"/>
    <x v="46"/>
  </r>
  <r>
    <n v="102"/>
    <s v="Andorra"/>
    <s v="WESTERN EUROPE"/>
    <s v="Mastercard"/>
    <n v="8"/>
    <n v="5.27"/>
    <x v="0"/>
    <s v="Házas"/>
    <x v="45"/>
  </r>
  <r>
    <n v="103"/>
    <s v="Cyprus"/>
    <s v="NEAR EAST"/>
    <s v="Mastercard"/>
    <n v="3"/>
    <n v="6.87"/>
    <x v="1"/>
    <s v="Házas"/>
    <x v="12"/>
  </r>
  <r>
    <n v="104"/>
    <s v="Iceland"/>
    <s v="WESTERN EUROPE"/>
    <s v="American Express"/>
    <n v="6"/>
    <n v="9.73"/>
    <x v="1"/>
    <s v="Házas"/>
    <x v="30"/>
  </r>
  <r>
    <n v="105"/>
    <s v="Malta"/>
    <s v="WESTERN EUROPE"/>
    <s v="Mastercard"/>
    <n v="1"/>
    <n v="4.37"/>
    <x v="1"/>
    <s v="Házas"/>
    <x v="10"/>
  </r>
  <r>
    <n v="106"/>
    <s v="Portugal"/>
    <s v="WESTERN EUROPE"/>
    <s v="Store Card"/>
    <n v="7"/>
    <n v="9.1300000000000008"/>
    <x v="1"/>
    <s v="Házas"/>
    <x v="13"/>
  </r>
  <r>
    <n v="107"/>
    <s v="Luxembourg"/>
    <s v="WESTERN EUROPE"/>
    <s v="Visa"/>
    <n v="4"/>
    <n v="9.77"/>
    <x v="0"/>
    <s v="Házas"/>
    <x v="30"/>
  </r>
  <r>
    <n v="108"/>
    <s v="Switzerland"/>
    <s v="WESTERN EUROPE"/>
    <s v="Store Card"/>
    <n v="6"/>
    <n v="6.94"/>
    <x v="1"/>
    <s v="Házas"/>
    <x v="20"/>
  </r>
  <r>
    <n v="109"/>
    <s v="Denmark"/>
    <s v="WESTERN EUROPE"/>
    <s v="Switch"/>
    <n v="10"/>
    <n v="7.78"/>
    <x v="0"/>
    <s v="Egyedülálló"/>
    <x v="27"/>
  </r>
  <r>
    <n v="110"/>
    <s v="Cyprus"/>
    <s v="NEAR EAST"/>
    <s v="Visa"/>
    <n v="5"/>
    <n v="1.75"/>
    <x v="0"/>
    <s v="Egyedülálló"/>
    <x v="4"/>
  </r>
  <r>
    <n v="111"/>
    <s v="Czech Republic"/>
    <s v="EASTERN EUROPE"/>
    <s v="Visa"/>
    <n v="1"/>
    <n v="7.76"/>
    <x v="1"/>
    <s v="Egyedülálló"/>
    <x v="19"/>
  </r>
  <r>
    <n v="112"/>
    <s v="Norway"/>
    <s v="WESTERN EUROPE"/>
    <s v="Visa"/>
    <n v="3"/>
    <n v="3.57"/>
    <x v="1"/>
    <s v="Egyedülálló"/>
    <x v="39"/>
  </r>
  <r>
    <n v="113"/>
    <s v="United Kingdom"/>
    <s v="WESTERN EUROPE"/>
    <s v="Visa"/>
    <n v="1"/>
    <n v="1.65"/>
    <x v="0"/>
    <s v="Házas"/>
    <x v="15"/>
  </r>
  <r>
    <n v="114"/>
    <s v="Albania"/>
    <s v="EASTERN EUROPE"/>
    <s v="Visa"/>
    <n v="6"/>
    <n v="2.23"/>
    <x v="0"/>
    <s v="Egyedülálló"/>
    <x v="15"/>
  </r>
  <r>
    <n v="115"/>
    <s v="Portugal"/>
    <s v="WESTERN EUROPE"/>
    <s v="Visa"/>
    <n v="9"/>
    <n v="5.22"/>
    <x v="1"/>
    <s v="Házas"/>
    <x v="20"/>
  </r>
  <r>
    <n v="116"/>
    <s v="Hungary"/>
    <s v="EASTERN EUROPE"/>
    <s v="Visa"/>
    <n v="4"/>
    <n v="4.55"/>
    <x v="1"/>
    <s v="Házas"/>
    <x v="39"/>
  </r>
  <r>
    <n v="117"/>
    <s v="Croatia"/>
    <s v="EASTERN EUROPE"/>
    <s v="Mastercard"/>
    <n v="7"/>
    <n v="8.56"/>
    <x v="1"/>
    <s v="Házas"/>
    <x v="21"/>
  </r>
  <r>
    <n v="118"/>
    <s v="Italy"/>
    <s v="WESTERN EUROPE"/>
    <s v="Switch"/>
    <n v="2"/>
    <n v="2.2200000000000002"/>
    <x v="1"/>
    <s v="Házas"/>
    <x v="28"/>
  </r>
  <r>
    <n v="119"/>
    <s v="Monaco"/>
    <s v="WESTERN EUROPE"/>
    <s v="Mastercard"/>
    <n v="5"/>
    <n v="1.77"/>
    <x v="1"/>
    <s v="Házas"/>
    <x v="0"/>
  </r>
  <r>
    <n v="120"/>
    <s v="Sweden"/>
    <s v="WESTERN EUROPE"/>
    <s v="Visa"/>
    <n v="9"/>
    <n v="7.85"/>
    <x v="1"/>
    <s v="Házas"/>
    <x v="35"/>
  </r>
  <r>
    <n v="121"/>
    <s v="Netherlands"/>
    <s v="WESTERN EUROPE"/>
    <s v="Switch"/>
    <n v="6"/>
    <n v="1.78"/>
    <x v="1"/>
    <s v="Házas"/>
    <x v="11"/>
  </r>
  <r>
    <n v="122"/>
    <s v="Denmark"/>
    <s v="WESTERN EUROPE"/>
    <s v="Visa"/>
    <n v="2"/>
    <n v="7.31"/>
    <x v="1"/>
    <s v="Házas"/>
    <x v="30"/>
  </r>
  <r>
    <n v="123"/>
    <s v="Sweden"/>
    <s v="WESTERN EUROPE"/>
    <s v="Visa"/>
    <n v="4"/>
    <n v="8.9499999999999993"/>
    <x v="1"/>
    <s v="Egyedülálló"/>
    <x v="23"/>
  </r>
  <r>
    <n v="124"/>
    <s v="Italy"/>
    <s v="WESTERN EUROPE"/>
    <s v="Visa"/>
    <n v="10"/>
    <n v="3.1"/>
    <x v="0"/>
    <s v="Egyedülálló"/>
    <x v="35"/>
  </r>
  <r>
    <n v="125"/>
    <s v="Finland"/>
    <s v="WESTERN EUROPE"/>
    <s v="American Express"/>
    <n v="9"/>
    <n v="9.68"/>
    <x v="1"/>
    <s v="Egyedülálló"/>
    <x v="14"/>
  </r>
  <r>
    <n v="126"/>
    <s v="Croatia"/>
    <s v="EASTERN EUROPE"/>
    <s v="Switch"/>
    <n v="9"/>
    <n v="9.6300000000000008"/>
    <x v="1"/>
    <s v="Házas"/>
    <x v="20"/>
  </r>
  <r>
    <n v="127"/>
    <s v="Malta"/>
    <s v="WESTERN EUROPE"/>
    <s v="Visa"/>
    <n v="4"/>
    <n v="1.02"/>
    <x v="1"/>
    <s v="Házas"/>
    <x v="29"/>
  </r>
  <r>
    <n v="128"/>
    <s v="Albania"/>
    <s v="EASTERN EUROPE"/>
    <s v="Visa"/>
    <n v="2"/>
    <n v="7.56"/>
    <x v="1"/>
    <s v="Házas"/>
    <x v="47"/>
  </r>
  <r>
    <n v="129"/>
    <s v="Slovakia"/>
    <s v="EASTERN EUROPE"/>
    <s v="Switch"/>
    <n v="5"/>
    <n v="9.8800000000000008"/>
    <x v="1"/>
    <s v="Házas"/>
    <x v="37"/>
  </r>
  <r>
    <n v="130"/>
    <s v="Slovakia"/>
    <s v="EASTERN EUROPE"/>
    <s v="Mastercard"/>
    <n v="1"/>
    <n v="9.0299999999999994"/>
    <x v="1"/>
    <s v="Egyedülálló"/>
    <x v="27"/>
  </r>
  <r>
    <n v="131"/>
    <s v="Cyprus"/>
    <s v="NEAR EAST"/>
    <s v="American Express"/>
    <n v="1"/>
    <n v="4.72"/>
    <x v="0"/>
    <s v="Házas"/>
    <x v="45"/>
  </r>
  <r>
    <n v="132"/>
    <s v="Bosnia and Herzegovina"/>
    <s v="EASTERN EUROPE"/>
    <s v="Visa"/>
    <n v="6"/>
    <n v="6.52"/>
    <x v="1"/>
    <s v="Házas"/>
    <x v="48"/>
  </r>
  <r>
    <n v="133"/>
    <s v="Poland"/>
    <s v="EASTERN EUROPE"/>
    <s v="Visa"/>
    <n v="6"/>
    <n v="3.08"/>
    <x v="0"/>
    <s v="Házas"/>
    <x v="32"/>
  </r>
  <r>
    <n v="134"/>
    <s v="United Kingdom"/>
    <s v="WESTERN EUROPE"/>
    <s v="American Express"/>
    <n v="1"/>
    <n v="5.42"/>
    <x v="1"/>
    <s v="Egyedülálló"/>
    <x v="27"/>
  </r>
  <r>
    <n v="135"/>
    <s v="Italy"/>
    <s v="WESTERN EUROPE"/>
    <s v="Visa"/>
    <n v="7"/>
    <n v="6.89"/>
    <x v="1"/>
    <s v="Házas"/>
    <x v="4"/>
  </r>
  <r>
    <n v="136"/>
    <s v="Andorra"/>
    <s v="WESTERN EUROPE"/>
    <s v="Mastercard"/>
    <n v="6"/>
    <n v="5.62"/>
    <x v="1"/>
    <s v="Házas"/>
    <x v="49"/>
  </r>
  <r>
    <n v="137"/>
    <s v="Cyprus"/>
    <s v="NEAR EAST"/>
    <s v="Switch"/>
    <n v="6"/>
    <n v="9.61"/>
    <x v="1"/>
    <s v="Házas"/>
    <x v="12"/>
  </r>
  <r>
    <n v="138"/>
    <s v="Lithuania"/>
    <s v="BALTICS"/>
    <s v="American Express"/>
    <n v="10"/>
    <n v="8.92"/>
    <x v="0"/>
    <s v="Házas"/>
    <x v="11"/>
  </r>
  <r>
    <n v="139"/>
    <s v="Malta"/>
    <s v="WESTERN EUROPE"/>
    <s v="Mastercard"/>
    <n v="4"/>
    <n v="3.67"/>
    <x v="0"/>
    <s v="Házas"/>
    <x v="38"/>
  </r>
  <r>
    <n v="140"/>
    <s v="Norway"/>
    <s v="WESTERN EUROPE"/>
    <s v="Mastercard"/>
    <n v="3"/>
    <n v="9.51"/>
    <x v="1"/>
    <s v="Házas"/>
    <x v="12"/>
  </r>
  <r>
    <n v="141"/>
    <s v="Slovakia"/>
    <s v="EASTERN EUROPE"/>
    <s v="Visa"/>
    <n v="8"/>
    <n v="4.7"/>
    <x v="1"/>
    <s v="Házas"/>
    <x v="38"/>
  </r>
  <r>
    <n v="142"/>
    <s v="Germany"/>
    <s v="WESTERN EUROPE"/>
    <s v="Store Card"/>
    <n v="9"/>
    <n v="9.9600000000000009"/>
    <x v="1"/>
    <s v="Házas"/>
    <x v="13"/>
  </r>
  <r>
    <n v="143"/>
    <s v="Spain"/>
    <s v="WESTERN EUROPE"/>
    <s v="American Express"/>
    <n v="2"/>
    <n v="7.53"/>
    <x v="1"/>
    <s v="Házas"/>
    <x v="36"/>
  </r>
  <r>
    <n v="144"/>
    <s v="Latvia"/>
    <s v="BALTICS"/>
    <s v="American Express"/>
    <n v="3"/>
    <n v="5.58"/>
    <x v="1"/>
    <s v="Házas"/>
    <x v="50"/>
  </r>
  <r>
    <n v="145"/>
    <s v="Spain"/>
    <s v="WESTERN EUROPE"/>
    <s v="Visa"/>
    <n v="8"/>
    <n v="7.26"/>
    <x v="0"/>
    <s v="Házas"/>
    <x v="32"/>
  </r>
  <r>
    <n v="146"/>
    <s v="Germany"/>
    <s v="WESTERN EUROPE"/>
    <s v="Mastercard"/>
    <n v="5"/>
    <n v="7.64"/>
    <x v="1"/>
    <s v="Házas"/>
    <x v="15"/>
  </r>
  <r>
    <n v="147"/>
    <s v="Slovakia"/>
    <s v="EASTERN EUROPE"/>
    <s v="Switch"/>
    <n v="3"/>
    <n v="2.85"/>
    <x v="1"/>
    <s v="Egyedülálló"/>
    <x v="42"/>
  </r>
  <r>
    <n v="148"/>
    <s v="Iceland"/>
    <s v="WESTERN EUROPE"/>
    <s v="Mastercard"/>
    <n v="2"/>
    <n v="5.76"/>
    <x v="1"/>
    <s v="Házas"/>
    <x v="37"/>
  </r>
  <r>
    <n v="149"/>
    <s v="Greece"/>
    <s v="WESTERN EUROPE"/>
    <s v="Mastercard"/>
    <n v="7"/>
    <n v="5.15"/>
    <x v="0"/>
    <s v="Házas"/>
    <x v="20"/>
  </r>
  <r>
    <n v="150"/>
    <s v="Montenegro"/>
    <s v="EASTERN EUROPE"/>
    <s v="Mastercard"/>
    <n v="5"/>
    <n v="1.72"/>
    <x v="1"/>
    <s v="Házas"/>
    <x v="34"/>
  </r>
  <r>
    <n v="151"/>
    <s v="Romania"/>
    <s v="EASTERN EUROPE"/>
    <s v="Store Card"/>
    <n v="1"/>
    <n v="2.35"/>
    <x v="1"/>
    <s v="Egyedülálló"/>
    <x v="12"/>
  </r>
  <r>
    <n v="152"/>
    <s v="Czech Republic"/>
    <s v="EASTERN EUROPE"/>
    <s v="American Express"/>
    <n v="8"/>
    <n v="6.39"/>
    <x v="0"/>
    <s v="Házas"/>
    <x v="0"/>
  </r>
  <r>
    <n v="153"/>
    <s v="Andorra"/>
    <s v="WESTERN EUROPE"/>
    <s v="Mastercard"/>
    <n v="2"/>
    <n v="2.42"/>
    <x v="1"/>
    <s v="Házas"/>
    <x v="19"/>
  </r>
  <r>
    <n v="154"/>
    <s v="Liechtenstein"/>
    <s v="WESTERN EUROPE"/>
    <s v="Visa"/>
    <n v="7"/>
    <n v="2.2599999999999998"/>
    <x v="0"/>
    <s v="Házas"/>
    <x v="2"/>
  </r>
  <r>
    <n v="155"/>
    <s v="Malta"/>
    <s v="WESTERN EUROPE"/>
    <s v="Visa"/>
    <n v="2"/>
    <n v="1.3"/>
    <x v="1"/>
    <s v="Egyedülálló"/>
    <x v="19"/>
  </r>
  <r>
    <n v="156"/>
    <s v="Liechtenstein"/>
    <s v="WESTERN EUROPE"/>
    <s v="Mastercard"/>
    <n v="9"/>
    <n v="4.49"/>
    <x v="0"/>
    <s v="Házas"/>
    <x v="10"/>
  </r>
  <r>
    <n v="157"/>
    <s v="Greece"/>
    <s v="WESTERN EUROPE"/>
    <s v="Mastercard"/>
    <n v="3"/>
    <n v="5.66"/>
    <x v="1"/>
    <s v="Házas"/>
    <x v="33"/>
  </r>
  <r>
    <n v="158"/>
    <s v="Montenegro"/>
    <s v="EASTERN EUROPE"/>
    <s v="Visa"/>
    <n v="1"/>
    <n v="7.08"/>
    <x v="1"/>
    <s v="Egyedülálló"/>
    <x v="26"/>
  </r>
  <r>
    <n v="159"/>
    <s v="Turkey"/>
    <s v="NEAR EAST"/>
    <s v="Mastercard"/>
    <n v="4"/>
    <n v="7.2"/>
    <x v="1"/>
    <s v="Házas"/>
    <x v="34"/>
  </r>
  <r>
    <n v="160"/>
    <s v="Kosovo"/>
    <s v="EASTERN EUROPE"/>
    <s v="Visa"/>
    <n v="6"/>
    <n v="4.22"/>
    <x v="0"/>
    <s v="Egyedülálló"/>
    <x v="22"/>
  </r>
  <r>
    <n v="161"/>
    <s v="Monaco"/>
    <s v="WESTERN EUROPE"/>
    <s v="American Express"/>
    <n v="8"/>
    <n v="7.87"/>
    <x v="1"/>
    <s v="Házas"/>
    <x v="7"/>
  </r>
  <r>
    <n v="162"/>
    <s v="Germany"/>
    <s v="WESTERN EUROPE"/>
    <s v="Visa"/>
    <n v="10"/>
    <n v="4.12"/>
    <x v="1"/>
    <s v="Házas"/>
    <x v="51"/>
  </r>
  <r>
    <n v="163"/>
    <s v="Montenegro"/>
    <s v="EASTERN EUROPE"/>
    <s v="Visa"/>
    <n v="10"/>
    <n v="1.97"/>
    <x v="1"/>
    <s v="Házas"/>
    <x v="15"/>
  </r>
  <r>
    <n v="164"/>
    <s v="United Kingdom"/>
    <s v="WESTERN EUROPE"/>
    <s v="Mastercard"/>
    <n v="10"/>
    <n v="9.39"/>
    <x v="1"/>
    <s v="Házas"/>
    <x v="33"/>
  </r>
  <r>
    <n v="165"/>
    <s v="France"/>
    <s v="WESTERN EUROPE"/>
    <s v="Visa"/>
    <n v="4"/>
    <n v="4.62"/>
    <x v="1"/>
    <s v="Házas"/>
    <x v="48"/>
  </r>
  <r>
    <n v="166"/>
    <s v="Italy"/>
    <s v="WESTERN EUROPE"/>
    <s v="Mastercard"/>
    <n v="4"/>
    <n v="6.13"/>
    <x v="1"/>
    <s v="Házas"/>
    <x v="11"/>
  </r>
  <r>
    <n v="167"/>
    <s v="Ireland"/>
    <s v="WESTERN EUROPE"/>
    <s v="American Express"/>
    <n v="7"/>
    <n v="5.79"/>
    <x v="0"/>
    <s v="Házas"/>
    <x v="8"/>
  </r>
  <r>
    <n v="168"/>
    <s v="Bulgaria"/>
    <s v="EASTERN EUROPE"/>
    <s v="Visa"/>
    <n v="3"/>
    <n v="8.1999999999999993"/>
    <x v="1"/>
    <s v="Házas"/>
    <x v="29"/>
  </r>
  <r>
    <n v="169"/>
    <s v="Poland"/>
    <s v="EASTERN EUROPE"/>
    <s v="American Express"/>
    <n v="9"/>
    <n v="7.87"/>
    <x v="0"/>
    <s v="Házas"/>
    <x v="17"/>
  </r>
  <r>
    <n v="170"/>
    <s v="Sweden"/>
    <s v="WESTERN EUROPE"/>
    <s v="Mastercard"/>
    <n v="9"/>
    <n v="6.22"/>
    <x v="0"/>
    <s v="Házas"/>
    <x v="52"/>
  </r>
  <r>
    <n v="171"/>
    <s v="Lithuania"/>
    <s v="BALTICS"/>
    <s v="Visa"/>
    <n v="7"/>
    <n v="1.95"/>
    <x v="1"/>
    <s v="Házas"/>
    <x v="10"/>
  </r>
  <r>
    <n v="172"/>
    <s v="Ireland"/>
    <s v="WESTERN EUROPE"/>
    <s v="Visa"/>
    <n v="5"/>
    <n v="2.41"/>
    <x v="1"/>
    <s v="Egyedülálló"/>
    <x v="53"/>
  </r>
  <r>
    <n v="173"/>
    <s v="Liechtenstein"/>
    <s v="WESTERN EUROPE"/>
    <s v="Store Card"/>
    <n v="8"/>
    <n v="1.48"/>
    <x v="1"/>
    <s v="Házas"/>
    <x v="37"/>
  </r>
  <r>
    <n v="174"/>
    <s v="Slovakia"/>
    <s v="EASTERN EUROPE"/>
    <s v="Visa"/>
    <n v="2"/>
    <n v="7.37"/>
    <x v="0"/>
    <s v="Házas"/>
    <x v="30"/>
  </r>
  <r>
    <n v="175"/>
    <s v="Bulgaria"/>
    <s v="EASTERN EUROPE"/>
    <s v="American Express"/>
    <n v="4"/>
    <n v="2.29"/>
    <x v="1"/>
    <s v="Házas"/>
    <x v="39"/>
  </r>
  <r>
    <n v="176"/>
    <s v="Cyprus"/>
    <s v="NEAR EAST"/>
    <s v="Store Card"/>
    <n v="4"/>
    <n v="3.7"/>
    <x v="1"/>
    <s v="Házas"/>
    <x v="48"/>
  </r>
  <r>
    <n v="177"/>
    <s v="San Marino"/>
    <s v="WESTERN EUROPE"/>
    <s v="Mastercard"/>
    <n v="7"/>
    <n v="8.34"/>
    <x v="1"/>
    <s v="Házas"/>
    <x v="19"/>
  </r>
  <r>
    <n v="178"/>
    <s v="Denmark"/>
    <s v="WESTERN EUROPE"/>
    <s v="Visa"/>
    <n v="6"/>
    <n v="7.81"/>
    <x v="1"/>
    <s v="Egyedülálló"/>
    <x v="19"/>
  </r>
  <r>
    <n v="179"/>
    <s v="Spain"/>
    <s v="WESTERN EUROPE"/>
    <s v="Mastercard"/>
    <n v="10"/>
    <n v="3.33"/>
    <x v="1"/>
    <s v="Házas"/>
    <x v="1"/>
  </r>
  <r>
    <n v="180"/>
    <s v="Germany"/>
    <s v="WESTERN EUROPE"/>
    <s v="Store Card"/>
    <n v="3"/>
    <n v="1.76"/>
    <x v="1"/>
    <s v="Házas"/>
    <x v="15"/>
  </r>
  <r>
    <n v="181"/>
    <s v="Slovakia"/>
    <s v="EASTERN EUROPE"/>
    <s v="Visa"/>
    <n v="1"/>
    <n v="7.4"/>
    <x v="1"/>
    <s v="Házas"/>
    <x v="37"/>
  </r>
  <r>
    <n v="182"/>
    <s v="Norway"/>
    <s v="WESTERN EUROPE"/>
    <s v="Visa"/>
    <n v="8"/>
    <n v="6.42"/>
    <x v="1"/>
    <s v="Házas"/>
    <x v="30"/>
  </r>
  <r>
    <n v="183"/>
    <s v="Latvia"/>
    <s v="BALTICS"/>
    <s v="Store Card"/>
    <n v="5"/>
    <n v="7"/>
    <x v="0"/>
    <s v="Házas"/>
    <x v="5"/>
  </r>
  <r>
    <n v="184"/>
    <s v="Italy"/>
    <s v="WESTERN EUROPE"/>
    <s v="American Express"/>
    <n v="6"/>
    <n v="2.36"/>
    <x v="0"/>
    <s v="Házas"/>
    <x v="4"/>
  </r>
  <r>
    <n v="185"/>
    <s v="Croatia"/>
    <s v="EASTERN EUROPE"/>
    <s v="Mastercard"/>
    <n v="8"/>
    <n v="2.86"/>
    <x v="0"/>
    <s v="Házas"/>
    <x v="22"/>
  </r>
  <r>
    <n v="186"/>
    <s v="Netherlands"/>
    <s v="WESTERN EUROPE"/>
    <s v="Visa"/>
    <n v="5"/>
    <n v="3.07"/>
    <x v="1"/>
    <s v="Házas"/>
    <x v="20"/>
  </r>
  <r>
    <n v="187"/>
    <s v="Liechtenstein"/>
    <s v="WESTERN EUROPE"/>
    <s v="Visa"/>
    <n v="6"/>
    <n v="9.6"/>
    <x v="1"/>
    <s v="Egyedülálló"/>
    <x v="53"/>
  </r>
  <r>
    <n v="188"/>
    <s v="Italy"/>
    <s v="WESTERN EUROPE"/>
    <s v="Visa"/>
    <n v="4"/>
    <n v="1.59"/>
    <x v="1"/>
    <s v="Házas"/>
    <x v="1"/>
  </r>
  <r>
    <n v="189"/>
    <s v="Montenegro"/>
    <s v="EASTERN EUROPE"/>
    <s v="Mastercard"/>
    <n v="6"/>
    <n v="9.0500000000000007"/>
    <x v="1"/>
    <s v="Házas"/>
    <x v="35"/>
  </r>
  <r>
    <n v="190"/>
    <s v="Spain"/>
    <s v="WESTERN EUROPE"/>
    <s v="Store Card"/>
    <n v="1"/>
    <n v="7.13"/>
    <x v="0"/>
    <s v="Házas"/>
    <x v="1"/>
  </r>
  <r>
    <n v="191"/>
    <s v="Albania"/>
    <s v="EASTERN EUROPE"/>
    <s v="Mastercard"/>
    <n v="9"/>
    <n v="2.4500000000000002"/>
    <x v="1"/>
    <s v="Házas"/>
    <x v="36"/>
  </r>
  <r>
    <n v="192"/>
    <s v="Bosnia and Herzegovina"/>
    <s v="EASTERN EUROPE"/>
    <s v="Store Card"/>
    <n v="7"/>
    <n v="1.55"/>
    <x v="1"/>
    <s v="Házas"/>
    <x v="39"/>
  </r>
  <r>
    <n v="193"/>
    <s v="Lithuania"/>
    <s v="BALTICS"/>
    <s v="Store Card"/>
    <n v="8"/>
    <n v="7.07"/>
    <x v="1"/>
    <s v="Egyedülálló"/>
    <x v="45"/>
  </r>
  <r>
    <n v="194"/>
    <s v="San Marino"/>
    <s v="WESTERN EUROPE"/>
    <s v="American Express"/>
    <n v="1"/>
    <n v="6.28"/>
    <x v="1"/>
    <s v="Egyedülálló"/>
    <x v="6"/>
  </r>
  <r>
    <n v="195"/>
    <s v="Croatia"/>
    <s v="EASTERN EUROPE"/>
    <s v="Visa"/>
    <n v="2"/>
    <n v="1.18"/>
    <x v="1"/>
    <s v="Házas"/>
    <x v="34"/>
  </r>
  <r>
    <n v="196"/>
    <s v="Slovakia"/>
    <s v="EASTERN EUROPE"/>
    <s v="Mastercard"/>
    <n v="10"/>
    <n v="9.82"/>
    <x v="1"/>
    <s v="Házas"/>
    <x v="16"/>
  </r>
  <r>
    <n v="197"/>
    <s v="Lithuania"/>
    <s v="BALTICS"/>
    <s v="Mastercard"/>
    <n v="2"/>
    <n v="2.97"/>
    <x v="1"/>
    <s v="Házas"/>
    <x v="37"/>
  </r>
  <r>
    <n v="198"/>
    <s v="Italy"/>
    <s v="WESTERN EUROPE"/>
    <s v="Visa"/>
    <n v="2"/>
    <n v="1.25"/>
    <x v="0"/>
    <s v="Házas"/>
    <x v="14"/>
  </r>
  <r>
    <n v="199"/>
    <s v="Slovakia"/>
    <s v="EASTERN EUROPE"/>
    <s v="Visa"/>
    <n v="8"/>
    <n v="2.1800000000000002"/>
    <x v="1"/>
    <s v="Házas"/>
    <x v="24"/>
  </r>
  <r>
    <n v="200"/>
    <s v="Montenegro"/>
    <s v="EASTERN EUROPE"/>
    <s v="Visa"/>
    <n v="5"/>
    <n v="7.52"/>
    <x v="1"/>
    <s v="Házas"/>
    <x v="30"/>
  </r>
  <r>
    <n v="201"/>
    <s v="Belgium"/>
    <s v="WESTERN EUROPE"/>
    <s v="Mastercard"/>
    <n v="10"/>
    <n v="1.41"/>
    <x v="1"/>
    <s v="Házas"/>
    <x v="46"/>
  </r>
  <r>
    <n v="202"/>
    <s v="Greece"/>
    <s v="WESTERN EUROPE"/>
    <s v="Store Card"/>
    <n v="6"/>
    <n v="2.13"/>
    <x v="0"/>
    <s v="Egyedülálló"/>
    <x v="22"/>
  </r>
  <r>
    <n v="203"/>
    <s v="Serbia"/>
    <s v="EASTERN EUROPE"/>
    <s v="Switch"/>
    <n v="1"/>
    <n v="2.62"/>
    <x v="1"/>
    <s v="Házas"/>
    <x v="10"/>
  </r>
  <r>
    <n v="204"/>
    <s v="Kosovo"/>
    <s v="EASTERN EUROPE"/>
    <s v="American Express"/>
    <n v="6"/>
    <n v="2.06"/>
    <x v="1"/>
    <s v="Házas"/>
    <x v="9"/>
  </r>
  <r>
    <n v="205"/>
    <s v="Switzerland"/>
    <s v="WESTERN EUROPE"/>
    <s v="Visa"/>
    <n v="2"/>
    <n v="3.11"/>
    <x v="1"/>
    <s v="Házas"/>
    <x v="39"/>
  </r>
  <r>
    <n v="206"/>
    <s v="Turkey"/>
    <s v="NEAR EAST"/>
    <s v="Store Card"/>
    <n v="6"/>
    <n v="7.73"/>
    <x v="0"/>
    <s v="Házas"/>
    <x v="12"/>
  </r>
  <r>
    <n v="207"/>
    <s v="Spain"/>
    <s v="WESTERN EUROPE"/>
    <s v="Switch"/>
    <n v="8"/>
    <n v="5.53"/>
    <x v="1"/>
    <s v="Házas"/>
    <x v="13"/>
  </r>
  <r>
    <n v="208"/>
    <s v="Belgium"/>
    <s v="WESTERN EUROPE"/>
    <s v="Mastercard"/>
    <n v="10"/>
    <n v="1.17"/>
    <x v="1"/>
    <s v="Házas"/>
    <x v="21"/>
  </r>
  <r>
    <n v="209"/>
    <s v="Netherlands"/>
    <s v="WESTERN EUROPE"/>
    <s v="Visa"/>
    <n v="2"/>
    <n v="7.33"/>
    <x v="0"/>
    <s v="Házas"/>
    <x v="54"/>
  </r>
  <r>
    <n v="210"/>
    <s v="Czech Republic"/>
    <s v="EASTERN EUROPE"/>
    <s v="Switch"/>
    <n v="7"/>
    <n v="5.1100000000000003"/>
    <x v="1"/>
    <s v="Házas"/>
    <x v="37"/>
  </r>
  <r>
    <n v="211"/>
    <s v="United Kingdom"/>
    <s v="WESTERN EUROPE"/>
    <s v="American Express"/>
    <n v="5"/>
    <n v="5.79"/>
    <x v="1"/>
    <s v="Házas"/>
    <x v="37"/>
  </r>
  <r>
    <n v="212"/>
    <s v="Turkey"/>
    <s v="NEAR EAST"/>
    <s v="Switch"/>
    <n v="10"/>
    <n v="2.96"/>
    <x v="1"/>
    <s v="Házas"/>
    <x v="44"/>
  </r>
  <r>
    <n v="213"/>
    <s v="Norway"/>
    <s v="WESTERN EUROPE"/>
    <s v="Visa"/>
    <n v="3"/>
    <n v="9.5500000000000007"/>
    <x v="1"/>
    <s v="Egyedülálló"/>
    <x v="8"/>
  </r>
  <r>
    <n v="214"/>
    <s v="Denmark"/>
    <s v="WESTERN EUROPE"/>
    <s v="Visa"/>
    <n v="4"/>
    <n v="5.69"/>
    <x v="1"/>
    <s v="Egyedülálló"/>
    <x v="55"/>
  </r>
  <r>
    <n v="215"/>
    <s v="Estonia"/>
    <s v="BALTICS"/>
    <s v="Visa"/>
    <n v="1"/>
    <n v="9.0299999999999994"/>
    <x v="1"/>
    <s v="Házas"/>
    <x v="24"/>
  </r>
  <r>
    <n v="216"/>
    <s v="San Marino"/>
    <s v="WESTERN EUROPE"/>
    <s v="Mastercard"/>
    <n v="4"/>
    <n v="3.56"/>
    <x v="1"/>
    <s v="Házas"/>
    <x v="36"/>
  </r>
  <r>
    <n v="217"/>
    <s v="Belgium"/>
    <s v="WESTERN EUROPE"/>
    <s v="Mastercard"/>
    <n v="7"/>
    <n v="8.66"/>
    <x v="0"/>
    <s v="Házas"/>
    <x v="16"/>
  </r>
  <r>
    <n v="218"/>
    <s v="United Kingdom"/>
    <s v="WESTERN EUROPE"/>
    <s v="Mastercard"/>
    <n v="1"/>
    <n v="5.81"/>
    <x v="1"/>
    <s v="Egyedülálló"/>
    <x v="56"/>
  </r>
  <r>
    <n v="219"/>
    <s v="Bulgaria"/>
    <s v="EASTERN EUROPE"/>
    <s v="American Express"/>
    <n v="3"/>
    <n v="7.43"/>
    <x v="1"/>
    <s v="Házas"/>
    <x v="22"/>
  </r>
  <r>
    <n v="220"/>
    <s v="Hungary"/>
    <s v="EASTERN EUROPE"/>
    <s v="American Express"/>
    <n v="9"/>
    <n v="9.64"/>
    <x v="1"/>
    <s v="Házas"/>
    <x v="22"/>
  </r>
  <r>
    <n v="221"/>
    <s v="Serbia"/>
    <s v="EASTERN EUROPE"/>
    <s v="Mastercard"/>
    <n v="9"/>
    <n v="8.56"/>
    <x v="0"/>
    <s v="Egyedülálló"/>
    <x v="19"/>
  </r>
  <r>
    <n v="222"/>
    <s v="Finland"/>
    <s v="WESTERN EUROPE"/>
    <s v="Mastercard"/>
    <n v="1"/>
    <n v="6.29"/>
    <x v="0"/>
    <s v="Egyedülálló"/>
    <x v="21"/>
  </r>
  <r>
    <n v="223"/>
    <s v="Lithuania"/>
    <s v="BALTICS"/>
    <s v="Visa"/>
    <n v="5"/>
    <n v="4.7"/>
    <x v="1"/>
    <s v="Házas"/>
    <x v="29"/>
  </r>
  <r>
    <n v="224"/>
    <s v="Liechtenstein"/>
    <s v="WESTERN EUROPE"/>
    <s v="Mastercard"/>
    <n v="3"/>
    <n v="5.41"/>
    <x v="1"/>
    <s v="Házas"/>
    <x v="35"/>
  </r>
  <r>
    <n v="225"/>
    <s v="Iceland"/>
    <s v="WESTERN EUROPE"/>
    <s v="Store Card"/>
    <n v="7"/>
    <n v="3.89"/>
    <x v="1"/>
    <s v="Egyedülálló"/>
    <x v="50"/>
  </r>
  <r>
    <n v="226"/>
    <s v="Poland"/>
    <s v="EASTERN EUROPE"/>
    <s v="American Express"/>
    <n v="7"/>
    <n v="4.75"/>
    <x v="1"/>
    <s v="Egyedülálló"/>
    <x v="34"/>
  </r>
  <r>
    <n v="227"/>
    <s v="Bosnia and Herzegovina"/>
    <s v="EASTERN EUROPE"/>
    <s v="Store Card"/>
    <n v="3"/>
    <n v="2.13"/>
    <x v="1"/>
    <s v="Házas"/>
    <x v="29"/>
  </r>
  <r>
    <n v="228"/>
    <s v="Luxembourg"/>
    <s v="WESTERN EUROPE"/>
    <s v="Mastercard"/>
    <n v="9"/>
    <n v="3.43"/>
    <x v="1"/>
    <s v="Egyedülálló"/>
    <x v="8"/>
  </r>
  <r>
    <n v="229"/>
    <s v="Netherlands"/>
    <s v="WESTERN EUROPE"/>
    <s v="Visa"/>
    <n v="5"/>
    <n v="1.96"/>
    <x v="1"/>
    <s v="Házas"/>
    <x v="44"/>
  </r>
  <r>
    <n v="230"/>
    <s v="Hungary"/>
    <s v="EASTERN EUROPE"/>
    <s v="American Express"/>
    <n v="4"/>
    <n v="4.3899999999999997"/>
    <x v="0"/>
    <s v="Házas"/>
    <x v="57"/>
  </r>
  <r>
    <n v="231"/>
    <s v="Liechtenstein"/>
    <s v="WESTERN EUROPE"/>
    <s v="Mastercard"/>
    <n v="4"/>
    <n v="6.6"/>
    <x v="1"/>
    <s v="Házas"/>
    <x v="30"/>
  </r>
  <r>
    <n v="232"/>
    <s v="Kosovo"/>
    <s v="EASTERN EUROPE"/>
    <s v="American Express"/>
    <n v="4"/>
    <n v="8.11"/>
    <x v="1"/>
    <s v="Házas"/>
    <x v="19"/>
  </r>
  <r>
    <n v="233"/>
    <s v="Iceland"/>
    <s v="WESTERN EUROPE"/>
    <s v="Mastercard"/>
    <n v="9"/>
    <n v="1.1000000000000001"/>
    <x v="0"/>
    <s v="Házas"/>
    <x v="20"/>
  </r>
  <r>
    <n v="234"/>
    <s v="Italy"/>
    <s v="WESTERN EUROPE"/>
    <s v="Visa"/>
    <n v="10"/>
    <n v="1.42"/>
    <x v="0"/>
    <s v="Egyedülálló"/>
    <x v="55"/>
  </r>
  <r>
    <n v="235"/>
    <s v="Lithuania"/>
    <s v="BALTICS"/>
    <s v="Mastercard"/>
    <n v="2"/>
    <n v="5.2"/>
    <x v="1"/>
    <s v="Házas"/>
    <x v="14"/>
  </r>
  <r>
    <n v="236"/>
    <s v="Denmark"/>
    <s v="WESTERN EUROPE"/>
    <s v="Store Card"/>
    <n v="9"/>
    <n v="2.35"/>
    <x v="0"/>
    <s v="Házas"/>
    <x v="23"/>
  </r>
  <r>
    <n v="237"/>
    <s v="Estonia"/>
    <s v="BALTICS"/>
    <s v="Store Card"/>
    <n v="6"/>
    <n v="6.51"/>
    <x v="1"/>
    <s v="Házas"/>
    <x v="38"/>
  </r>
  <r>
    <n v="238"/>
    <s v="Kosovo"/>
    <s v="EASTERN EUROPE"/>
    <s v="Mastercard"/>
    <n v="1"/>
    <n v="4.62"/>
    <x v="1"/>
    <s v="Házas"/>
    <x v="29"/>
  </r>
  <r>
    <n v="239"/>
    <s v="Latvia"/>
    <s v="BALTICS"/>
    <s v="Mastercard"/>
    <n v="3"/>
    <n v="6.97"/>
    <x v="1"/>
    <s v="Házas"/>
    <x v="12"/>
  </r>
  <r>
    <n v="240"/>
    <s v="San Marino"/>
    <s v="WESTERN EUROPE"/>
    <s v="Visa"/>
    <n v="7"/>
    <n v="3.54"/>
    <x v="1"/>
    <s v="Házas"/>
    <x v="22"/>
  </r>
  <r>
    <n v="241"/>
    <s v="Andorra"/>
    <s v="WESTERN EUROPE"/>
    <s v="American Express"/>
    <n v="3"/>
    <n v="2.54"/>
    <x v="1"/>
    <s v="Házas"/>
    <x v="3"/>
  </r>
  <r>
    <n v="242"/>
    <s v="Italy"/>
    <s v="WESTERN EUROPE"/>
    <s v="Visa"/>
    <n v="1"/>
    <n v="7.17"/>
    <x v="0"/>
    <s v="Házas"/>
    <x v="18"/>
  </r>
  <r>
    <n v="243"/>
    <s v="Lithuania"/>
    <s v="BALTICS"/>
    <s v="Mastercard"/>
    <n v="5"/>
    <n v="7.12"/>
    <x v="1"/>
    <s v="Házas"/>
    <x v="27"/>
  </r>
  <r>
    <n v="244"/>
    <s v="Ukraine"/>
    <s v="EASTERN EUROPE"/>
    <s v="Mastercard"/>
    <n v="8"/>
    <n v="9.52"/>
    <x v="1"/>
    <s v="Házas"/>
    <x v="29"/>
  </r>
  <r>
    <n v="245"/>
    <s v="Switzerland"/>
    <s v="WESTERN EUROPE"/>
    <s v="Store Card"/>
    <n v="4"/>
    <n v="1.34"/>
    <x v="1"/>
    <s v="Házas"/>
    <x v="19"/>
  </r>
  <r>
    <n v="246"/>
    <s v="Lithuania"/>
    <s v="BALTICS"/>
    <s v="Store Card"/>
    <n v="6"/>
    <n v="2.67"/>
    <x v="1"/>
    <s v="Házas"/>
    <x v="3"/>
  </r>
  <r>
    <n v="247"/>
    <s v="Switzerland"/>
    <s v="WESTERN EUROPE"/>
    <s v="Visa"/>
    <n v="2"/>
    <n v="5.36"/>
    <x v="0"/>
    <s v="Házas"/>
    <x v="27"/>
  </r>
  <r>
    <n v="248"/>
    <s v="Albania"/>
    <s v="EASTERN EUROPE"/>
    <s v="Mastercard"/>
    <n v="1"/>
    <n v="9.65"/>
    <x v="1"/>
    <s v="Házas"/>
    <x v="27"/>
  </r>
  <r>
    <n v="249"/>
    <s v="Albania"/>
    <s v="EASTERN EUROPE"/>
    <s v="Mastercard"/>
    <n v="9"/>
    <n v="1.85"/>
    <x v="1"/>
    <s v="Egyedülálló"/>
    <x v="52"/>
  </r>
  <r>
    <n v="250"/>
    <s v="Montenegro"/>
    <s v="EASTERN EUROPE"/>
    <s v="Mastercard"/>
    <n v="9"/>
    <n v="7.21"/>
    <x v="1"/>
    <s v="Házas"/>
    <x v="18"/>
  </r>
  <r>
    <n v="251"/>
    <s v="Austria"/>
    <s v="WESTERN EUROPE"/>
    <s v="Visa"/>
    <n v="1"/>
    <n v="2.9"/>
    <x v="1"/>
    <s v="Házas"/>
    <x v="8"/>
  </r>
  <r>
    <n v="252"/>
    <s v="Latvia"/>
    <s v="BALTICS"/>
    <s v="American Express"/>
    <n v="6"/>
    <n v="6.47"/>
    <x v="0"/>
    <s v="Házas"/>
    <x v="26"/>
  </r>
  <r>
    <n v="253"/>
    <s v="Croatia"/>
    <s v="EASTERN EUROPE"/>
    <s v="Store Card"/>
    <n v="5"/>
    <n v="1.47"/>
    <x v="0"/>
    <s v="Házas"/>
    <x v="48"/>
  </r>
  <r>
    <n v="254"/>
    <s v="San Marino"/>
    <s v="WESTERN EUROPE"/>
    <s v="Store Card"/>
    <n v="4"/>
    <n v="4.71"/>
    <x v="0"/>
    <s v="Házas"/>
    <x v="56"/>
  </r>
  <r>
    <n v="255"/>
    <s v="Ukraine"/>
    <s v="EASTERN EUROPE"/>
    <s v="Switch"/>
    <n v="10"/>
    <n v="3.68"/>
    <x v="1"/>
    <s v="Egyedülálló"/>
    <x v="20"/>
  </r>
  <r>
    <n v="256"/>
    <s v="Iceland"/>
    <s v="WESTERN EUROPE"/>
    <s v="Visa"/>
    <n v="1"/>
    <n v="2.75"/>
    <x v="1"/>
    <s v="Házas"/>
    <x v="32"/>
  </r>
  <r>
    <n v="257"/>
    <s v="Lithuania"/>
    <s v="BALTICS"/>
    <s v="Mastercard"/>
    <n v="3"/>
    <n v="1.1000000000000001"/>
    <x v="1"/>
    <s v="Házas"/>
    <x v="37"/>
  </r>
  <r>
    <n v="258"/>
    <s v="Estonia"/>
    <s v="BALTICS"/>
    <s v="Mastercard"/>
    <n v="9"/>
    <n v="7.9"/>
    <x v="0"/>
    <s v="Házas"/>
    <x v="45"/>
  </r>
  <r>
    <n v="259"/>
    <s v="Ireland"/>
    <s v="WESTERN EUROPE"/>
    <s v="Mastercard"/>
    <n v="4"/>
    <n v="1.01"/>
    <x v="1"/>
    <s v="Házas"/>
    <x v="4"/>
  </r>
  <r>
    <n v="260"/>
    <s v="Ukraine"/>
    <s v="EASTERN EUROPE"/>
    <s v="Visa"/>
    <n v="5"/>
    <n v="1.27"/>
    <x v="1"/>
    <s v="Házas"/>
    <x v="29"/>
  </r>
  <r>
    <n v="261"/>
    <s v="Norway"/>
    <s v="WESTERN EUROPE"/>
    <s v="Visa"/>
    <n v="2"/>
    <n v="4.09"/>
    <x v="0"/>
    <s v="Házas"/>
    <x v="25"/>
  </r>
  <r>
    <n v="262"/>
    <s v="Bulgaria"/>
    <s v="EASTERN EUROPE"/>
    <s v="Store Card"/>
    <n v="3"/>
    <n v="4.9800000000000004"/>
    <x v="1"/>
    <s v="Házas"/>
    <x v="26"/>
  </r>
  <r>
    <n v="263"/>
    <s v="Norway"/>
    <s v="WESTERN EUROPE"/>
    <s v="Switch"/>
    <n v="4"/>
    <n v="9.82"/>
    <x v="1"/>
    <s v="Egyedülálló"/>
    <x v="13"/>
  </r>
  <r>
    <n v="264"/>
    <s v="Estonia"/>
    <s v="BALTICS"/>
    <s v="Mastercard"/>
    <n v="7"/>
    <n v="9.6999999999999993"/>
    <x v="1"/>
    <s v="Házas"/>
    <x v="47"/>
  </r>
  <r>
    <n v="265"/>
    <s v="Kosovo"/>
    <s v="EASTERN EUROPE"/>
    <s v="Visa"/>
    <n v="3"/>
    <n v="6.07"/>
    <x v="1"/>
    <s v="Házas"/>
    <x v="5"/>
  </r>
  <r>
    <n v="266"/>
    <s v="Albania"/>
    <s v="EASTERN EUROPE"/>
    <s v="Visa"/>
    <n v="9"/>
    <n v="8.49"/>
    <x v="1"/>
    <s v="Egyedülálló"/>
    <x v="34"/>
  </r>
  <r>
    <n v="267"/>
    <s v="Belgium"/>
    <s v="WESTERN EUROPE"/>
    <s v="Mastercard"/>
    <n v="6"/>
    <n v="7.87"/>
    <x v="1"/>
    <s v="Házas"/>
    <x v="25"/>
  </r>
  <r>
    <n v="268"/>
    <s v="Luxembourg"/>
    <s v="WESTERN EUROPE"/>
    <s v="Visa"/>
    <n v="10"/>
    <n v="1.57"/>
    <x v="1"/>
    <s v="Házas"/>
    <x v="17"/>
  </r>
  <r>
    <n v="269"/>
    <s v="Malta"/>
    <s v="WESTERN EUROPE"/>
    <s v="Visa"/>
    <n v="2"/>
    <n v="3.46"/>
    <x v="1"/>
    <s v="Egyedülálló"/>
    <x v="3"/>
  </r>
  <r>
    <n v="270"/>
    <s v="Belgium"/>
    <s v="WESTERN EUROPE"/>
    <s v="American Express"/>
    <n v="7"/>
    <n v="4.67"/>
    <x v="1"/>
    <s v="Házas"/>
    <x v="17"/>
  </r>
  <r>
    <n v="271"/>
    <s v="Bosnia and Herzegovina"/>
    <s v="EASTERN EUROPE"/>
    <s v="Switch"/>
    <n v="10"/>
    <n v="8.77"/>
    <x v="1"/>
    <s v="Házas"/>
    <x v="23"/>
  </r>
  <r>
    <n v="272"/>
    <s v="Portugal"/>
    <s v="WESTERN EUROPE"/>
    <s v="Visa"/>
    <n v="2"/>
    <n v="2"/>
    <x v="1"/>
    <s v="Egyedülálló"/>
    <x v="38"/>
  </r>
  <r>
    <n v="273"/>
    <s v="Latvia"/>
    <s v="BALTICS"/>
    <s v="American Express"/>
    <n v="8"/>
    <n v="9.89"/>
    <x v="1"/>
    <s v="Házas"/>
    <x v="8"/>
  </r>
  <r>
    <n v="274"/>
    <s v="Monaco"/>
    <s v="WESTERN EUROPE"/>
    <s v="Mastercard"/>
    <n v="10"/>
    <n v="7.59"/>
    <x v="1"/>
    <s v="Házas"/>
    <x v="10"/>
  </r>
  <r>
    <n v="275"/>
    <s v="Latvia"/>
    <s v="BALTICS"/>
    <s v="American Express"/>
    <n v="6"/>
    <n v="9.18"/>
    <x v="1"/>
    <s v="Házas"/>
    <x v="42"/>
  </r>
  <r>
    <n v="276"/>
    <s v="Croatia"/>
    <s v="EASTERN EUROPE"/>
    <s v="Visa"/>
    <n v="4"/>
    <n v="6.24"/>
    <x v="1"/>
    <s v="Házas"/>
    <x v="1"/>
  </r>
  <r>
    <n v="277"/>
    <s v="Lithuania"/>
    <s v="BALTICS"/>
    <s v="Store Card"/>
    <n v="1"/>
    <n v="2.0299999999999998"/>
    <x v="0"/>
    <s v="Házas"/>
    <x v="12"/>
  </r>
  <r>
    <n v="278"/>
    <s v="Denmark"/>
    <s v="WESTERN EUROPE"/>
    <s v="Store Card"/>
    <n v="6"/>
    <n v="7.68"/>
    <x v="1"/>
    <s v="Egyedülálló"/>
    <x v="9"/>
  </r>
  <r>
    <n v="279"/>
    <s v="Luxembourg"/>
    <s v="WESTERN EUROPE"/>
    <s v="Visa"/>
    <n v="10"/>
    <n v="2.5"/>
    <x v="0"/>
    <s v="Házas"/>
    <x v="0"/>
  </r>
  <r>
    <n v="280"/>
    <s v="Ireland"/>
    <s v="WESTERN EUROPE"/>
    <s v="American Express"/>
    <n v="4"/>
    <n v="6.12"/>
    <x v="1"/>
    <s v="Házas"/>
    <x v="6"/>
  </r>
  <r>
    <n v="281"/>
    <s v="Denmark"/>
    <s v="WESTERN EUROPE"/>
    <s v="Store Card"/>
    <n v="6"/>
    <n v="3.01"/>
    <x v="1"/>
    <s v="Házas"/>
    <x v="36"/>
  </r>
  <r>
    <n v="282"/>
    <s v="Italy"/>
    <s v="WESTERN EUROPE"/>
    <s v="Store Card"/>
    <n v="5"/>
    <n v="3.06"/>
    <x v="1"/>
    <s v="Egyedülálló"/>
    <x v="36"/>
  </r>
  <r>
    <n v="283"/>
    <s v="Poland"/>
    <s v="EASTERN EUROPE"/>
    <s v="American Express"/>
    <n v="10"/>
    <n v="5.85"/>
    <x v="1"/>
    <s v="Házas"/>
    <x v="0"/>
  </r>
  <r>
    <n v="284"/>
    <s v="Switzerland"/>
    <s v="WESTERN EUROPE"/>
    <s v="Switch"/>
    <n v="10"/>
    <n v="7.44"/>
    <x v="1"/>
    <s v="Házas"/>
    <x v="34"/>
  </r>
  <r>
    <n v="285"/>
    <s v="Bosnia and Herzegovina"/>
    <s v="EASTERN EUROPE"/>
    <s v="Visa"/>
    <n v="4"/>
    <n v="3.18"/>
    <x v="0"/>
    <s v="Házas"/>
    <x v="40"/>
  </r>
  <r>
    <n v="286"/>
    <s v="Croatia"/>
    <s v="EASTERN EUROPE"/>
    <s v="Switch"/>
    <n v="6"/>
    <n v="4.4800000000000004"/>
    <x v="1"/>
    <s v="Házas"/>
    <x v="25"/>
  </r>
  <r>
    <n v="287"/>
    <s v="Iceland"/>
    <s v="WESTERN EUROPE"/>
    <s v="Visa"/>
    <n v="1"/>
    <n v="4.51"/>
    <x v="0"/>
    <s v="Házas"/>
    <x v="43"/>
  </r>
  <r>
    <n v="288"/>
    <s v="Italy"/>
    <s v="WESTERN EUROPE"/>
    <s v="Mastercard"/>
    <n v="8"/>
    <n v="3.6"/>
    <x v="1"/>
    <s v="Egyedülálló"/>
    <x v="26"/>
  </r>
  <r>
    <n v="289"/>
    <s v="Montenegro"/>
    <s v="EASTERN EUROPE"/>
    <s v="Visa"/>
    <n v="1"/>
    <n v="10"/>
    <x v="0"/>
    <s v="Házas"/>
    <x v="58"/>
  </r>
  <r>
    <n v="290"/>
    <s v="San Marino"/>
    <s v="WESTERN EUROPE"/>
    <s v="American Express"/>
    <n v="6"/>
    <n v="3.29"/>
    <x v="0"/>
    <s v="Házas"/>
    <x v="30"/>
  </r>
  <r>
    <n v="291"/>
    <s v="Malta"/>
    <s v="WESTERN EUROPE"/>
    <s v="Visa"/>
    <n v="5"/>
    <n v="9.8699999999999992"/>
    <x v="1"/>
    <s v="Házas"/>
    <x v="9"/>
  </r>
  <r>
    <n v="292"/>
    <s v="Cyprus"/>
    <s v="NEAR EAST"/>
    <s v="Visa"/>
    <n v="10"/>
    <n v="3.76"/>
    <x v="1"/>
    <s v="Egyedülálló"/>
    <x v="40"/>
  </r>
  <r>
    <n v="293"/>
    <s v="Sweden"/>
    <s v="WESTERN EUROPE"/>
    <s v="Visa"/>
    <n v="5"/>
    <n v="4.79"/>
    <x v="0"/>
    <s v="Házas"/>
    <x v="27"/>
  </r>
  <r>
    <n v="294"/>
    <s v="Poland"/>
    <s v="EASTERN EUROPE"/>
    <s v="Mastercard"/>
    <n v="1"/>
    <n v="8.64"/>
    <x v="1"/>
    <s v="Házas"/>
    <x v="10"/>
  </r>
  <r>
    <n v="295"/>
    <s v="Belgium"/>
    <s v="WESTERN EUROPE"/>
    <s v="Mastercard"/>
    <n v="8"/>
    <n v="3.13"/>
    <x v="1"/>
    <s v="Házas"/>
    <x v="12"/>
  </r>
  <r>
    <n v="296"/>
    <s v="Italy"/>
    <s v="WESTERN EUROPE"/>
    <s v="American Express"/>
    <n v="10"/>
    <n v="6.1"/>
    <x v="1"/>
    <s v="Egyedülálló"/>
    <x v="15"/>
  </r>
  <r>
    <n v="297"/>
    <s v="Iceland"/>
    <s v="WESTERN EUROPE"/>
    <s v="Visa"/>
    <n v="5"/>
    <n v="5.92"/>
    <x v="1"/>
    <s v="Házas"/>
    <x v="15"/>
  </r>
  <r>
    <n v="298"/>
    <s v="Italy"/>
    <s v="WESTERN EUROPE"/>
    <s v="Mastercard"/>
    <n v="1"/>
    <n v="8.24"/>
    <x v="1"/>
    <s v="Egyedülálló"/>
    <x v="26"/>
  </r>
  <r>
    <n v="299"/>
    <s v="Serbia"/>
    <s v="EASTERN EUROPE"/>
    <s v="Mastercard"/>
    <n v="6"/>
    <n v="3.32"/>
    <x v="1"/>
    <s v="Házas"/>
    <x v="17"/>
  </r>
  <r>
    <n v="300"/>
    <s v="Montenegro"/>
    <s v="EASTERN EUROPE"/>
    <s v="Store Card"/>
    <n v="1"/>
    <n v="7.04"/>
    <x v="0"/>
    <s v="Házas"/>
    <x v="12"/>
  </r>
  <r>
    <n v="301"/>
    <s v="Estonia"/>
    <s v="BALTICS"/>
    <s v="Visa"/>
    <n v="4"/>
    <n v="8.85"/>
    <x v="1"/>
    <s v="Házas"/>
    <x v="39"/>
  </r>
  <r>
    <n v="302"/>
    <s v="Bosnia and Herzegovina"/>
    <s v="EASTERN EUROPE"/>
    <s v="Switch"/>
    <n v="10"/>
    <n v="8.91"/>
    <x v="1"/>
    <s v="Egyedülálló"/>
    <x v="33"/>
  </r>
  <r>
    <n v="303"/>
    <s v="Spain"/>
    <s v="WESTERN EUROPE"/>
    <s v="Mastercard"/>
    <n v="10"/>
    <n v="6.91"/>
    <x v="0"/>
    <s v="Házas"/>
    <x v="22"/>
  </r>
  <r>
    <n v="304"/>
    <s v="Netherlands"/>
    <s v="WESTERN EUROPE"/>
    <s v="American Express"/>
    <n v="7"/>
    <n v="9.43"/>
    <x v="1"/>
    <s v="Házas"/>
    <x v="22"/>
  </r>
  <r>
    <n v="305"/>
    <s v="Finland"/>
    <s v="WESTERN EUROPE"/>
    <s v="American Express"/>
    <n v="9"/>
    <n v="9.36"/>
    <x v="1"/>
    <s v="Házas"/>
    <x v="54"/>
  </r>
  <r>
    <n v="306"/>
    <s v="Slovenia"/>
    <s v="EASTERN EUROPE"/>
    <s v="Switch"/>
    <n v="3"/>
    <n v="4.88"/>
    <x v="1"/>
    <s v="Egyedülálló"/>
    <x v="27"/>
  </r>
  <r>
    <n v="307"/>
    <s v="Germany"/>
    <s v="WESTERN EUROPE"/>
    <s v="Mastercard"/>
    <n v="6"/>
    <n v="1.01"/>
    <x v="1"/>
    <s v="Házas"/>
    <x v="2"/>
  </r>
  <r>
    <n v="308"/>
    <s v="Kosovo"/>
    <s v="EASTERN EUROPE"/>
    <s v="Switch"/>
    <n v="1"/>
    <n v="4.49"/>
    <x v="1"/>
    <s v="Egyedülálló"/>
    <x v="54"/>
  </r>
  <r>
    <n v="309"/>
    <s v="Belgium"/>
    <s v="WESTERN EUROPE"/>
    <s v="Mastercard"/>
    <n v="10"/>
    <n v="9.4700000000000006"/>
    <x v="1"/>
    <s v="Házas"/>
    <x v="36"/>
  </r>
  <r>
    <n v="310"/>
    <s v="Switzerland"/>
    <s v="WESTERN EUROPE"/>
    <s v="Visa"/>
    <n v="4"/>
    <n v="5.44"/>
    <x v="0"/>
    <s v="Házas"/>
    <x v="29"/>
  </r>
  <r>
    <n v="311"/>
    <s v="Cyprus"/>
    <s v="NEAR EAST"/>
    <s v="Mastercard"/>
    <n v="10"/>
    <n v="3.26"/>
    <x v="0"/>
    <s v="Házas"/>
    <x v="7"/>
  </r>
  <r>
    <n v="312"/>
    <s v="Luxembourg"/>
    <s v="WESTERN EUROPE"/>
    <s v="Visa"/>
    <n v="8"/>
    <n v="8.06"/>
    <x v="1"/>
    <s v="Házas"/>
    <x v="43"/>
  </r>
  <r>
    <n v="313"/>
    <s v="Luxembourg"/>
    <s v="WESTERN EUROPE"/>
    <s v="Store Card"/>
    <n v="2"/>
    <n v="9.68"/>
    <x v="0"/>
    <s v="Egyedülálló"/>
    <x v="34"/>
  </r>
  <r>
    <n v="314"/>
    <s v="Serbia"/>
    <s v="EASTERN EUROPE"/>
    <s v="Mastercard"/>
    <n v="7"/>
    <n v="8.2799999999999994"/>
    <x v="1"/>
    <s v="Házas"/>
    <x v="26"/>
  </r>
  <r>
    <n v="315"/>
    <s v="Croatia"/>
    <s v="EASTERN EUROPE"/>
    <s v="Mastercard"/>
    <n v="10"/>
    <n v="6.47"/>
    <x v="1"/>
    <s v="Házas"/>
    <x v="26"/>
  </r>
  <r>
    <n v="316"/>
    <s v="Norway"/>
    <s v="WESTERN EUROPE"/>
    <s v="American Express"/>
    <n v="9"/>
    <n v="9.75"/>
    <x v="1"/>
    <s v="Házas"/>
    <x v="37"/>
  </r>
  <r>
    <n v="317"/>
    <s v="Finland"/>
    <s v="WESTERN EUROPE"/>
    <s v="Visa"/>
    <n v="7"/>
    <n v="2.6"/>
    <x v="0"/>
    <s v="Házas"/>
    <x v="8"/>
  </r>
  <r>
    <n v="318"/>
    <s v="Denmark"/>
    <s v="WESTERN EUROPE"/>
    <s v="Mastercard"/>
    <n v="7"/>
    <n v="8.39"/>
    <x v="0"/>
    <s v="Egyedülálló"/>
    <x v="27"/>
  </r>
  <r>
    <n v="319"/>
    <s v="Andorra"/>
    <s v="WESTERN EUROPE"/>
    <s v="Mastercard"/>
    <n v="5"/>
    <n v="8.0399999999999991"/>
    <x v="0"/>
    <s v="Házas"/>
    <x v="44"/>
  </r>
  <r>
    <n v="320"/>
    <s v="United Kingdom"/>
    <s v="WESTERN EUROPE"/>
    <s v="Mastercard"/>
    <n v="5"/>
    <n v="4.84"/>
    <x v="0"/>
    <s v="Házas"/>
    <x v="35"/>
  </r>
  <r>
    <n v="321"/>
    <s v="Italy"/>
    <s v="WESTERN EUROPE"/>
    <s v="American Express"/>
    <n v="7"/>
    <n v="2.37"/>
    <x v="1"/>
    <s v="Házas"/>
    <x v="7"/>
  </r>
  <r>
    <n v="322"/>
    <s v="Liechtenstein"/>
    <s v="WESTERN EUROPE"/>
    <s v="Visa"/>
    <n v="4"/>
    <n v="2.59"/>
    <x v="1"/>
    <s v="Egyedülálló"/>
    <x v="4"/>
  </r>
  <r>
    <n v="323"/>
    <s v="Gibraltar"/>
    <s v="WESTERN EUROPE"/>
    <s v="Mastercard"/>
    <n v="9"/>
    <n v="8.08"/>
    <x v="0"/>
    <s v="Házas"/>
    <x v="32"/>
  </r>
  <r>
    <n v="324"/>
    <s v="Bosnia and Herzegovina"/>
    <s v="EASTERN EUROPE"/>
    <s v="Visa"/>
    <n v="1"/>
    <n v="9.68"/>
    <x v="1"/>
    <s v="Egyedülálló"/>
    <x v="34"/>
  </r>
  <r>
    <n v="325"/>
    <s v="Denmark"/>
    <s v="WESTERN EUROPE"/>
    <s v="Visa"/>
    <n v="1"/>
    <n v="2.23"/>
    <x v="1"/>
    <s v="Házas"/>
    <x v="20"/>
  </r>
  <r>
    <n v="326"/>
    <s v="Serbia"/>
    <s v="EASTERN EUROPE"/>
    <s v="Switch"/>
    <n v="9"/>
    <n v="3.5"/>
    <x v="1"/>
    <s v="Házas"/>
    <x v="1"/>
  </r>
  <r>
    <n v="327"/>
    <s v="San Marino"/>
    <s v="WESTERN EUROPE"/>
    <s v="Switch"/>
    <n v="10"/>
    <n v="8.5500000000000007"/>
    <x v="1"/>
    <s v="Házas"/>
    <x v="38"/>
  </r>
  <r>
    <n v="328"/>
    <s v="Croatia"/>
    <s v="EASTERN EUROPE"/>
    <s v="Visa"/>
    <n v="4"/>
    <n v="7.22"/>
    <x v="0"/>
    <s v="Házas"/>
    <x v="32"/>
  </r>
  <r>
    <n v="329"/>
    <s v="Slovakia"/>
    <s v="EASTERN EUROPE"/>
    <s v="Mastercard"/>
    <n v="8"/>
    <n v="7.58"/>
    <x v="0"/>
    <s v="Egyedülálló"/>
    <x v="48"/>
  </r>
  <r>
    <n v="330"/>
    <s v="Austria"/>
    <s v="WESTERN EUROPE"/>
    <s v="Visa"/>
    <n v="7"/>
    <n v="1.57"/>
    <x v="1"/>
    <s v="Házas"/>
    <x v="18"/>
  </r>
  <r>
    <n v="331"/>
    <s v="Portugal"/>
    <s v="WESTERN EUROPE"/>
    <s v="American Express"/>
    <n v="7"/>
    <n v="9.1"/>
    <x v="1"/>
    <s v="Házas"/>
    <x v="5"/>
  </r>
  <r>
    <n v="332"/>
    <s v="Sweden"/>
    <s v="WESTERN EUROPE"/>
    <s v="Switch"/>
    <n v="9"/>
    <n v="4.91"/>
    <x v="1"/>
    <s v="Egyedülálló"/>
    <x v="49"/>
  </r>
  <r>
    <n v="333"/>
    <s v="Czech Republic"/>
    <s v="EASTERN EUROPE"/>
    <s v="Mastercard"/>
    <n v="5"/>
    <n v="6.85"/>
    <x v="1"/>
    <s v="Házas"/>
    <x v="12"/>
  </r>
  <r>
    <n v="334"/>
    <s v="Greece"/>
    <s v="WESTERN EUROPE"/>
    <s v="Mastercard"/>
    <n v="3"/>
    <n v="2.79"/>
    <x v="0"/>
    <s v="Házas"/>
    <x v="31"/>
  </r>
  <r>
    <n v="335"/>
    <s v="Latvia"/>
    <s v="BALTICS"/>
    <s v="Visa"/>
    <n v="6"/>
    <n v="6.22"/>
    <x v="1"/>
    <s v="Egyedülálló"/>
    <x v="41"/>
  </r>
  <r>
    <n v="336"/>
    <s v="Sweden"/>
    <s v="WESTERN EUROPE"/>
    <s v="Mastercard"/>
    <n v="2"/>
    <n v="1.36"/>
    <x v="1"/>
    <s v="Egyedülálló"/>
    <x v="0"/>
  </r>
  <r>
    <n v="337"/>
    <s v="Slovakia"/>
    <s v="EASTERN EUROPE"/>
    <s v="Visa"/>
    <n v="8"/>
    <n v="2.84"/>
    <x v="0"/>
    <s v="Házas"/>
    <x v="12"/>
  </r>
  <r>
    <n v="338"/>
    <s v="France"/>
    <s v="WESTERN EUROPE"/>
    <s v="Switch"/>
    <n v="2"/>
    <n v="1.1599999999999999"/>
    <x v="1"/>
    <s v="Házas"/>
    <x v="31"/>
  </r>
  <r>
    <n v="339"/>
    <s v="Montenegro"/>
    <s v="EASTERN EUROPE"/>
    <s v="American Express"/>
    <n v="9"/>
    <n v="8.9"/>
    <x v="1"/>
    <s v="Házas"/>
    <x v="38"/>
  </r>
  <r>
    <n v="340"/>
    <s v="Ukraine"/>
    <s v="EASTERN EUROPE"/>
    <s v="Visa"/>
    <n v="7"/>
    <n v="4.6100000000000003"/>
    <x v="0"/>
    <s v="Egyedülálló"/>
    <x v="34"/>
  </r>
  <r>
    <n v="341"/>
    <s v="Belgium"/>
    <s v="WESTERN EUROPE"/>
    <s v="Visa"/>
    <n v="4"/>
    <n v="2.29"/>
    <x v="1"/>
    <s v="Házas"/>
    <x v="6"/>
  </r>
  <r>
    <n v="342"/>
    <s v="Austria"/>
    <s v="WESTERN EUROPE"/>
    <s v="Mastercard"/>
    <n v="8"/>
    <n v="4.2300000000000004"/>
    <x v="1"/>
    <s v="Házas"/>
    <x v="20"/>
  </r>
  <r>
    <n v="343"/>
    <s v="France"/>
    <s v="WESTERN EUROPE"/>
    <s v="Visa"/>
    <n v="1"/>
    <n v="7.15"/>
    <x v="0"/>
    <s v="Házas"/>
    <x v="35"/>
  </r>
  <r>
    <n v="344"/>
    <s v="Italy"/>
    <s v="WESTERN EUROPE"/>
    <s v="Visa"/>
    <n v="7"/>
    <n v="9.34"/>
    <x v="0"/>
    <s v="Házas"/>
    <x v="4"/>
  </r>
  <r>
    <n v="345"/>
    <s v="Switzerland"/>
    <s v="WESTERN EUROPE"/>
    <s v="Mastercard"/>
    <n v="6"/>
    <n v="8.11"/>
    <x v="1"/>
    <s v="Egyedülálló"/>
    <x v="26"/>
  </r>
  <r>
    <n v="346"/>
    <s v="Montenegro"/>
    <s v="EASTERN EUROPE"/>
    <s v="Visa"/>
    <n v="9"/>
    <n v="4.17"/>
    <x v="1"/>
    <s v="Egyedülálló"/>
    <x v="8"/>
  </r>
  <r>
    <n v="347"/>
    <s v="Portugal"/>
    <s v="WESTERN EUROPE"/>
    <s v="Visa"/>
    <n v="2"/>
    <n v="2.69"/>
    <x v="0"/>
    <s v="Házas"/>
    <x v="19"/>
  </r>
  <r>
    <n v="348"/>
    <s v="Finland"/>
    <s v="WESTERN EUROPE"/>
    <s v="American Express"/>
    <n v="7"/>
    <n v="7.02"/>
    <x v="1"/>
    <s v="Házas"/>
    <x v="8"/>
  </r>
  <r>
    <n v="349"/>
    <s v="Austria"/>
    <s v="WESTERN EUROPE"/>
    <s v="Visa"/>
    <n v="4"/>
    <n v="4.93"/>
    <x v="1"/>
    <s v="Házas"/>
    <x v="3"/>
  </r>
  <r>
    <n v="350"/>
    <s v="Gibraltar"/>
    <s v="WESTERN EUROPE"/>
    <s v="Mastercard"/>
    <n v="5"/>
    <n v="4.09"/>
    <x v="0"/>
    <s v="Egyedülálló"/>
    <x v="2"/>
  </r>
  <r>
    <n v="351"/>
    <s v="Andorra"/>
    <s v="WESTERN EUROPE"/>
    <s v="Mastercard"/>
    <n v="9"/>
    <n v="9.6300000000000008"/>
    <x v="0"/>
    <s v="Házas"/>
    <x v="58"/>
  </r>
  <r>
    <n v="352"/>
    <s v="Cyprus"/>
    <s v="NEAR EAST"/>
    <s v="Switch"/>
    <n v="2"/>
    <n v="8.6999999999999993"/>
    <x v="1"/>
    <s v="Házas"/>
    <x v="59"/>
  </r>
  <r>
    <n v="353"/>
    <s v="Hungary"/>
    <s v="EASTERN EUROPE"/>
    <s v="Store Card"/>
    <n v="8"/>
    <n v="8.7899999999999991"/>
    <x v="1"/>
    <s v="Házas"/>
    <x v="18"/>
  </r>
  <r>
    <n v="354"/>
    <s v="Bulgaria"/>
    <s v="EASTERN EUROPE"/>
    <s v="Mastercard"/>
    <n v="3"/>
    <n v="7.35"/>
    <x v="1"/>
    <s v="Házas"/>
    <x v="24"/>
  </r>
  <r>
    <n v="355"/>
    <s v="Turkey"/>
    <s v="NEAR EAST"/>
    <s v="Mastercard"/>
    <n v="6"/>
    <n v="6.48"/>
    <x v="0"/>
    <s v="Házas"/>
    <x v="18"/>
  </r>
  <r>
    <n v="356"/>
    <s v="Luxembourg"/>
    <s v="WESTERN EUROPE"/>
    <s v="Switch"/>
    <n v="9"/>
    <n v="7.95"/>
    <x v="0"/>
    <s v="Házas"/>
    <x v="57"/>
  </r>
  <r>
    <n v="357"/>
    <s v="Switzerland"/>
    <s v="WESTERN EUROPE"/>
    <s v="Switch"/>
    <n v="5"/>
    <n v="6.82"/>
    <x v="1"/>
    <s v="Házas"/>
    <x v="24"/>
  </r>
  <r>
    <n v="358"/>
    <s v="Greece"/>
    <s v="WESTERN EUROPE"/>
    <s v="Store Card"/>
    <n v="4"/>
    <n v="7.08"/>
    <x v="1"/>
    <s v="Házas"/>
    <x v="0"/>
  </r>
  <r>
    <n v="359"/>
    <s v="Estonia"/>
    <s v="BALTICS"/>
    <s v="Mastercard"/>
    <n v="10"/>
    <n v="1.88"/>
    <x v="1"/>
    <s v="Házas"/>
    <x v="12"/>
  </r>
  <r>
    <n v="360"/>
    <s v="Poland"/>
    <s v="EASTERN EUROPE"/>
    <s v="Mastercard"/>
    <n v="7"/>
    <n v="4.57"/>
    <x v="1"/>
    <s v="Házas"/>
    <x v="58"/>
  </r>
  <r>
    <n v="361"/>
    <s v="Poland"/>
    <s v="EASTERN EUROPE"/>
    <s v="American Express"/>
    <n v="1"/>
    <n v="3.84"/>
    <x v="1"/>
    <s v="Házas"/>
    <x v="14"/>
  </r>
  <r>
    <n v="362"/>
    <s v="Germany"/>
    <s v="WESTERN EUROPE"/>
    <s v="Visa"/>
    <n v="2"/>
    <n v="7.86"/>
    <x v="1"/>
    <s v="Házas"/>
    <x v="48"/>
  </r>
  <r>
    <n v="363"/>
    <s v="Kosovo"/>
    <s v="EASTERN EUROPE"/>
    <s v="Visa"/>
    <n v="8"/>
    <n v="8.24"/>
    <x v="1"/>
    <s v="Házas"/>
    <x v="48"/>
  </r>
  <r>
    <n v="364"/>
    <s v="Slovakia"/>
    <s v="EASTERN EUROPE"/>
    <s v="Visa"/>
    <n v="5"/>
    <n v="6.16"/>
    <x v="0"/>
    <s v="Házas"/>
    <x v="2"/>
  </r>
  <r>
    <n v="365"/>
    <s v="Czech Republic"/>
    <s v="EASTERN EUROPE"/>
    <s v="Visa"/>
    <n v="4"/>
    <n v="6.02"/>
    <x v="1"/>
    <s v="Házas"/>
    <x v="26"/>
  </r>
  <r>
    <n v="366"/>
    <s v="Montenegro"/>
    <s v="EASTERN EUROPE"/>
    <s v="American Express"/>
    <n v="9"/>
    <n v="5.48"/>
    <x v="0"/>
    <s v="Egyedülálló"/>
    <x v="30"/>
  </r>
  <r>
    <n v="367"/>
    <s v="Denmark"/>
    <s v="WESTERN EUROPE"/>
    <s v="Mastercard"/>
    <n v="10"/>
    <n v="4.75"/>
    <x v="1"/>
    <s v="Egyedülálló"/>
    <x v="1"/>
  </r>
  <r>
    <n v="368"/>
    <s v="Albania"/>
    <s v="EASTERN EUROPE"/>
    <s v="Store Card"/>
    <n v="8"/>
    <n v="3.92"/>
    <x v="1"/>
    <s v="Egyedülálló"/>
    <x v="12"/>
  </r>
  <r>
    <n v="369"/>
    <s v="Italy"/>
    <s v="WESTERN EUROPE"/>
    <s v="Mastercard"/>
    <n v="8"/>
    <n v="4.17"/>
    <x v="1"/>
    <s v="Házas"/>
    <x v="31"/>
  </r>
  <r>
    <n v="370"/>
    <s v="Bulgaria"/>
    <s v="EASTERN EUROPE"/>
    <s v="Visa"/>
    <n v="8"/>
    <n v="1.06"/>
    <x v="0"/>
    <s v="Házas"/>
    <x v="9"/>
  </r>
  <r>
    <n v="371"/>
    <s v="Italy"/>
    <s v="WESTERN EUROPE"/>
    <s v="Switch"/>
    <n v="2"/>
    <n v="9.9"/>
    <x v="1"/>
    <s v="Házas"/>
    <x v="24"/>
  </r>
  <r>
    <n v="372"/>
    <s v="Latvia"/>
    <s v="BALTICS"/>
    <s v="Mastercard"/>
    <n v="8"/>
    <n v="4.21"/>
    <x v="0"/>
    <s v="Házas"/>
    <x v="45"/>
  </r>
  <r>
    <n v="373"/>
    <s v="Iceland"/>
    <s v="WESTERN EUROPE"/>
    <s v="American Express"/>
    <n v="9"/>
    <n v="5.7"/>
    <x v="0"/>
    <s v="Házas"/>
    <x v="7"/>
  </r>
  <r>
    <n v="374"/>
    <s v="France"/>
    <s v="WESTERN EUROPE"/>
    <s v="Mastercard"/>
    <n v="6"/>
    <n v="8.6199999999999992"/>
    <x v="1"/>
    <s v="Házas"/>
    <x v="23"/>
  </r>
  <r>
    <n v="375"/>
    <s v="United Kingdom"/>
    <s v="WESTERN EUROPE"/>
    <s v="Mastercard"/>
    <n v="1"/>
    <n v="7.31"/>
    <x v="0"/>
    <s v="Házas"/>
    <x v="0"/>
  </r>
  <r>
    <n v="376"/>
    <s v="Andorra"/>
    <s v="WESTERN EUROPE"/>
    <s v="Visa"/>
    <n v="9"/>
    <n v="8.9"/>
    <x v="1"/>
    <s v="Házas"/>
    <x v="38"/>
  </r>
  <r>
    <n v="377"/>
    <s v="Cyprus"/>
    <s v="NEAR EAST"/>
    <s v="Store Card"/>
    <n v="9"/>
    <n v="2.5"/>
    <x v="1"/>
    <s v="Házas"/>
    <x v="10"/>
  </r>
  <r>
    <n v="378"/>
    <s v="Czech Republic"/>
    <s v="EASTERN EUROPE"/>
    <s v="Switch"/>
    <n v="9"/>
    <n v="8.2100000000000009"/>
    <x v="1"/>
    <s v="Egyedülálló"/>
    <x v="32"/>
  </r>
  <r>
    <n v="379"/>
    <s v="France"/>
    <s v="WESTERN EUROPE"/>
    <s v="Visa"/>
    <n v="9"/>
    <n v="5.29"/>
    <x v="1"/>
    <s v="Házas"/>
    <x v="37"/>
  </r>
  <r>
    <n v="380"/>
    <s v="Albania"/>
    <s v="EASTERN EUROPE"/>
    <s v="Visa"/>
    <n v="2"/>
    <n v="7.74"/>
    <x v="1"/>
    <s v="Házas"/>
    <x v="35"/>
  </r>
  <r>
    <n v="381"/>
    <s v="Bosnia and Herzegovina"/>
    <s v="EASTERN EUROPE"/>
    <s v="Switch"/>
    <n v="9"/>
    <n v="7.56"/>
    <x v="0"/>
    <s v="Házas"/>
    <x v="5"/>
  </r>
  <r>
    <n v="382"/>
    <s v="Ukraine"/>
    <s v="EASTERN EUROPE"/>
    <s v="Visa"/>
    <n v="9"/>
    <n v="6.95"/>
    <x v="1"/>
    <s v="Házas"/>
    <x v="35"/>
  </r>
  <r>
    <n v="383"/>
    <s v="Cyprus"/>
    <s v="NEAR EAST"/>
    <s v="Visa"/>
    <n v="6"/>
    <n v="3.1"/>
    <x v="1"/>
    <s v="Házas"/>
    <x v="30"/>
  </r>
  <r>
    <n v="384"/>
    <s v="Cyprus"/>
    <s v="NEAR EAST"/>
    <s v="Mastercard"/>
    <n v="1"/>
    <n v="2.7"/>
    <x v="1"/>
    <s v="Házas"/>
    <x v="37"/>
  </r>
  <r>
    <n v="385"/>
    <s v="Austria"/>
    <s v="WESTERN EUROPE"/>
    <s v="American Express"/>
    <n v="4"/>
    <n v="6.12"/>
    <x v="1"/>
    <s v="Házas"/>
    <x v="35"/>
  </r>
  <r>
    <n v="386"/>
    <s v="Netherlands"/>
    <s v="WESTERN EUROPE"/>
    <s v="Mastercard"/>
    <n v="9"/>
    <n v="1.79"/>
    <x v="0"/>
    <s v="Házas"/>
    <x v="59"/>
  </r>
  <r>
    <n v="387"/>
    <s v="Belgium"/>
    <s v="WESTERN EUROPE"/>
    <s v="Mastercard"/>
    <n v="5"/>
    <n v="9.26"/>
    <x v="0"/>
    <s v="Egyedülálló"/>
    <x v="6"/>
  </r>
  <r>
    <n v="388"/>
    <s v="Luxembourg"/>
    <s v="WESTERN EUROPE"/>
    <s v="Switch"/>
    <n v="10"/>
    <n v="9.41"/>
    <x v="1"/>
    <s v="Egyedülálló"/>
    <x v="7"/>
  </r>
  <r>
    <n v="389"/>
    <s v="Gibraltar"/>
    <s v="WESTERN EUROPE"/>
    <s v="Visa"/>
    <n v="4"/>
    <n v="5.1100000000000003"/>
    <x v="1"/>
    <s v="Házas"/>
    <x v="8"/>
  </r>
  <r>
    <n v="390"/>
    <s v="Malta"/>
    <s v="WESTERN EUROPE"/>
    <s v="American Express"/>
    <n v="1"/>
    <n v="7.06"/>
    <x v="0"/>
    <s v="Házas"/>
    <x v="18"/>
  </r>
  <r>
    <n v="391"/>
    <s v="Serbia"/>
    <s v="EASTERN EUROPE"/>
    <s v="Mastercard"/>
    <n v="7"/>
    <n v="7.24"/>
    <x v="1"/>
    <s v="Egyedülálló"/>
    <x v="5"/>
  </r>
  <r>
    <n v="392"/>
    <s v="Romania"/>
    <s v="EASTERN EUROPE"/>
    <s v="Visa"/>
    <n v="9"/>
    <n v="1.03"/>
    <x v="1"/>
    <s v="Házas"/>
    <x v="32"/>
  </r>
  <r>
    <n v="393"/>
    <s v="France"/>
    <s v="WESTERN EUROPE"/>
    <s v="Visa"/>
    <n v="3"/>
    <n v="2.69"/>
    <x v="1"/>
    <s v="Egyedülálló"/>
    <x v="32"/>
  </r>
  <r>
    <n v="394"/>
    <s v="Netherlands"/>
    <s v="WESTERN EUROPE"/>
    <s v="Store Card"/>
    <n v="10"/>
    <n v="5.68"/>
    <x v="0"/>
    <s v="Egyedülálló"/>
    <x v="39"/>
  </r>
  <r>
    <n v="395"/>
    <s v="Bosnia and Herzegovina"/>
    <s v="EASTERN EUROPE"/>
    <s v="American Express"/>
    <n v="8"/>
    <n v="6.83"/>
    <x v="0"/>
    <s v="Házas"/>
    <x v="29"/>
  </r>
  <r>
    <n v="396"/>
    <s v="Albania"/>
    <s v="EASTERN EUROPE"/>
    <s v="Mastercard"/>
    <n v="4"/>
    <n v="5.88"/>
    <x v="1"/>
    <s v="Házas"/>
    <x v="34"/>
  </r>
  <r>
    <n v="397"/>
    <s v="Luxembourg"/>
    <s v="WESTERN EUROPE"/>
    <s v="Visa"/>
    <n v="1"/>
    <n v="5.69"/>
    <x v="1"/>
    <s v="Házas"/>
    <x v="12"/>
  </r>
  <r>
    <n v="398"/>
    <s v="Serbia"/>
    <s v="EASTERN EUROPE"/>
    <s v="Visa"/>
    <n v="6"/>
    <n v="3.7"/>
    <x v="1"/>
    <s v="Egyedülálló"/>
    <x v="23"/>
  </r>
  <r>
    <n v="399"/>
    <s v="Norway"/>
    <s v="WESTERN EUROPE"/>
    <s v="Visa"/>
    <n v="6"/>
    <n v="8.6999999999999993"/>
    <x v="1"/>
    <s v="Egyedülálló"/>
    <x v="10"/>
  </r>
  <r>
    <n v="400"/>
    <s v="Slovakia"/>
    <s v="EASTERN EUROPE"/>
    <s v="American Express"/>
    <n v="9"/>
    <n v="1.24"/>
    <x v="1"/>
    <s v="Egyedülálló"/>
    <x v="20"/>
  </r>
  <r>
    <n v="401"/>
    <s v="Cyprus"/>
    <s v="NEAR EAST"/>
    <s v="Mastercard"/>
    <n v="3"/>
    <n v="8.33"/>
    <x v="1"/>
    <s v="Egyedülálló"/>
    <x v="14"/>
  </r>
  <r>
    <n v="402"/>
    <s v="Germany"/>
    <s v="WESTERN EUROPE"/>
    <s v="American Express"/>
    <n v="3"/>
    <n v="6.63"/>
    <x v="1"/>
    <s v="Házas"/>
    <x v="37"/>
  </r>
  <r>
    <n v="403"/>
    <s v="United Kingdom"/>
    <s v="WESTERN EUROPE"/>
    <s v="American Express"/>
    <n v="8"/>
    <n v="2.4700000000000002"/>
    <x v="1"/>
    <s v="Házas"/>
    <x v="1"/>
  </r>
  <r>
    <n v="404"/>
    <s v="Monaco"/>
    <s v="WESTERN EUROPE"/>
    <s v="American Express"/>
    <n v="5"/>
    <n v="3.5"/>
    <x v="1"/>
    <s v="Házas"/>
    <x v="3"/>
  </r>
  <r>
    <n v="405"/>
    <s v="San Marino"/>
    <s v="WESTERN EUROPE"/>
    <s v="Switch"/>
    <n v="4"/>
    <n v="9.9600000000000009"/>
    <x v="0"/>
    <s v="Házas"/>
    <x v="8"/>
  </r>
  <r>
    <n v="406"/>
    <s v="Serbia"/>
    <s v="EASTERN EUROPE"/>
    <s v="Switch"/>
    <n v="5"/>
    <n v="3.68"/>
    <x v="1"/>
    <s v="Házas"/>
    <x v="42"/>
  </r>
  <r>
    <n v="407"/>
    <s v="Norway"/>
    <s v="WESTERN EUROPE"/>
    <s v="American Express"/>
    <n v="3"/>
    <n v="8.23"/>
    <x v="0"/>
    <s v="Egyedülálló"/>
    <x v="32"/>
  </r>
  <r>
    <n v="408"/>
    <s v="Turkey"/>
    <s v="NEAR EAST"/>
    <s v="Store Card"/>
    <n v="5"/>
    <n v="5.69"/>
    <x v="1"/>
    <s v="Házas"/>
    <x v="15"/>
  </r>
  <r>
    <n v="409"/>
    <s v="Denmark"/>
    <s v="WESTERN EUROPE"/>
    <s v="Visa"/>
    <n v="7"/>
    <n v="4.7699999999999996"/>
    <x v="1"/>
    <s v="Házas"/>
    <x v="20"/>
  </r>
  <r>
    <n v="410"/>
    <s v="Luxembourg"/>
    <s v="WESTERN EUROPE"/>
    <s v="American Express"/>
    <n v="3"/>
    <n v="8.75"/>
    <x v="1"/>
    <s v="Házas"/>
    <x v="3"/>
  </r>
  <r>
    <n v="411"/>
    <s v="Serbia"/>
    <s v="EASTERN EUROPE"/>
    <s v="American Express"/>
    <n v="10"/>
    <n v="6.8"/>
    <x v="1"/>
    <s v="Házas"/>
    <x v="29"/>
  </r>
  <r>
    <n v="412"/>
    <s v="Lithuania"/>
    <s v="BALTICS"/>
    <s v="Mastercard"/>
    <n v="1"/>
    <n v="5.54"/>
    <x v="0"/>
    <s v="Házas"/>
    <x v="1"/>
  </r>
  <r>
    <n v="413"/>
    <s v="Hungary"/>
    <s v="EASTERN EUROPE"/>
    <s v="Visa"/>
    <n v="8"/>
    <n v="5.04"/>
    <x v="0"/>
    <s v="Házas"/>
    <x v="26"/>
  </r>
  <r>
    <n v="414"/>
    <s v="Kosovo"/>
    <s v="EASTERN EUROPE"/>
    <s v="Visa"/>
    <n v="2"/>
    <n v="2.71"/>
    <x v="1"/>
    <s v="Házas"/>
    <x v="5"/>
  </r>
  <r>
    <n v="415"/>
    <s v="Norway"/>
    <s v="WESTERN EUROPE"/>
    <s v="Switch"/>
    <n v="6"/>
    <n v="1.94"/>
    <x v="1"/>
    <s v="Házas"/>
    <x v="22"/>
  </r>
  <r>
    <n v="416"/>
    <s v="United Kingdom"/>
    <s v="WESTERN EUROPE"/>
    <s v="Visa"/>
    <n v="5"/>
    <n v="9.84"/>
    <x v="1"/>
    <s v="Házas"/>
    <x v="4"/>
  </r>
  <r>
    <n v="417"/>
    <s v="Norway"/>
    <s v="WESTERN EUROPE"/>
    <s v="Store Card"/>
    <n v="5"/>
    <n v="1.88"/>
    <x v="1"/>
    <s v="Egyedülálló"/>
    <x v="19"/>
  </r>
  <r>
    <n v="418"/>
    <s v="Iceland"/>
    <s v="WESTERN EUROPE"/>
    <s v="Mastercard"/>
    <n v="10"/>
    <n v="2.81"/>
    <x v="1"/>
    <s v="Egyedülálló"/>
    <x v="44"/>
  </r>
  <r>
    <n v="419"/>
    <s v="Bulgaria"/>
    <s v="EASTERN EUROPE"/>
    <s v="Switch"/>
    <n v="5"/>
    <n v="4.75"/>
    <x v="0"/>
    <s v="Házas"/>
    <x v="10"/>
  </r>
  <r>
    <n v="420"/>
    <s v="Austria"/>
    <s v="WESTERN EUROPE"/>
    <s v="Mastercard"/>
    <n v="8"/>
    <n v="4.3600000000000003"/>
    <x v="0"/>
    <s v="Házas"/>
    <x v="8"/>
  </r>
  <r>
    <n v="421"/>
    <s v="Denmark"/>
    <s v="WESTERN EUROPE"/>
    <s v="Visa"/>
    <n v="2"/>
    <n v="7.33"/>
    <x v="1"/>
    <s v="Házas"/>
    <x v="30"/>
  </r>
  <r>
    <n v="422"/>
    <s v="Latvia"/>
    <s v="BALTICS"/>
    <s v="American Express"/>
    <n v="5"/>
    <n v="4.07"/>
    <x v="1"/>
    <s v="Házas"/>
    <x v="38"/>
  </r>
  <r>
    <n v="423"/>
    <s v="Malta"/>
    <s v="WESTERN EUROPE"/>
    <s v="Visa"/>
    <n v="5"/>
    <n v="2.27"/>
    <x v="1"/>
    <s v="Házas"/>
    <x v="35"/>
  </r>
  <r>
    <n v="424"/>
    <s v="Albania"/>
    <s v="EASTERN EUROPE"/>
    <s v="Visa"/>
    <n v="9"/>
    <n v="8.82"/>
    <x v="1"/>
    <s v="Házas"/>
    <x v="5"/>
  </r>
  <r>
    <n v="425"/>
    <s v="Liechtenstein"/>
    <s v="WESTERN EUROPE"/>
    <s v="Store Card"/>
    <n v="10"/>
    <n v="3.76"/>
    <x v="0"/>
    <s v="Házas"/>
    <x v="9"/>
  </r>
  <r>
    <n v="426"/>
    <s v="Bosnia and Herzegovina"/>
    <s v="EASTERN EUROPE"/>
    <s v="Mastercard"/>
    <n v="1"/>
    <n v="3.27"/>
    <x v="1"/>
    <s v="Házas"/>
    <x v="25"/>
  </r>
  <r>
    <n v="427"/>
    <s v="United Kingdom"/>
    <s v="WESTERN EUROPE"/>
    <s v="Switch"/>
    <n v="3"/>
    <n v="1.83"/>
    <x v="0"/>
    <s v="Házas"/>
    <x v="8"/>
  </r>
  <r>
    <n v="428"/>
    <s v="Latvia"/>
    <s v="BALTICS"/>
    <s v="American Express"/>
    <n v="9"/>
    <n v="3.83"/>
    <x v="1"/>
    <s v="Egyedülálló"/>
    <x v="45"/>
  </r>
  <r>
    <n v="429"/>
    <s v="Bulgaria"/>
    <s v="EASTERN EUROPE"/>
    <s v="American Express"/>
    <n v="6"/>
    <n v="7.78"/>
    <x v="0"/>
    <s v="Házas"/>
    <x v="50"/>
  </r>
  <r>
    <n v="430"/>
    <s v="Andorra"/>
    <s v="WESTERN EUROPE"/>
    <s v="American Express"/>
    <n v="4"/>
    <n v="1.17"/>
    <x v="1"/>
    <s v="Házas"/>
    <x v="32"/>
  </r>
  <r>
    <n v="431"/>
    <s v="Norway"/>
    <s v="WESTERN EUROPE"/>
    <s v="Visa"/>
    <n v="3"/>
    <n v="8.8699999999999992"/>
    <x v="1"/>
    <s v="Házas"/>
    <x v="40"/>
  </r>
  <r>
    <n v="432"/>
    <s v="Norway"/>
    <s v="WESTERN EUROPE"/>
    <s v="Store Card"/>
    <n v="3"/>
    <n v="8.2799999999999994"/>
    <x v="1"/>
    <s v="Házas"/>
    <x v="36"/>
  </r>
  <r>
    <n v="433"/>
    <s v="Bosnia and Herzegovina"/>
    <s v="EASTERN EUROPE"/>
    <s v="Visa"/>
    <n v="1"/>
    <n v="8.7200000000000006"/>
    <x v="1"/>
    <s v="Egyedülálló"/>
    <x v="29"/>
  </r>
  <r>
    <n v="434"/>
    <s v="Bosnia and Herzegovina"/>
    <s v="EASTERN EUROPE"/>
    <s v="Mastercard"/>
    <n v="10"/>
    <n v="3.86"/>
    <x v="0"/>
    <s v="Házas"/>
    <x v="35"/>
  </r>
  <r>
    <n v="435"/>
    <s v="Italy"/>
    <s v="WESTERN EUROPE"/>
    <s v="Mastercard"/>
    <n v="8"/>
    <n v="6.86"/>
    <x v="1"/>
    <s v="Házas"/>
    <x v="14"/>
  </r>
  <r>
    <n v="436"/>
    <s v="Cyprus"/>
    <s v="NEAR EAST"/>
    <s v="Visa"/>
    <n v="4"/>
    <n v="1.98"/>
    <x v="0"/>
    <s v="Egyedülálló"/>
    <x v="23"/>
  </r>
  <r>
    <n v="437"/>
    <s v="Iceland"/>
    <s v="WESTERN EUROPE"/>
    <s v="Mastercard"/>
    <n v="4"/>
    <n v="3.75"/>
    <x v="1"/>
    <s v="Házas"/>
    <x v="29"/>
  </r>
  <r>
    <n v="438"/>
    <s v="Italy"/>
    <s v="WESTERN EUROPE"/>
    <s v="Visa"/>
    <n v="9"/>
    <n v="9.7799999999999994"/>
    <x v="1"/>
    <s v="Házas"/>
    <x v="12"/>
  </r>
  <r>
    <n v="439"/>
    <s v="Austria"/>
    <s v="WESTERN EUROPE"/>
    <s v="Visa"/>
    <n v="7"/>
    <n v="9.68"/>
    <x v="1"/>
    <s v="Házas"/>
    <x v="58"/>
  </r>
  <r>
    <n v="440"/>
    <s v="Albania"/>
    <s v="EASTERN EUROPE"/>
    <s v="American Express"/>
    <n v="6"/>
    <n v="8.0299999999999994"/>
    <x v="1"/>
    <s v="Házas"/>
    <x v="42"/>
  </r>
  <r>
    <n v="441"/>
    <s v="Lithuania"/>
    <s v="BALTICS"/>
    <s v="Mastercard"/>
    <n v="1"/>
    <n v="9.23"/>
    <x v="0"/>
    <s v="Házas"/>
    <x v="53"/>
  </r>
  <r>
    <n v="442"/>
    <s v="Belgium"/>
    <s v="WESTERN EUROPE"/>
    <s v="Visa"/>
    <n v="2"/>
    <n v="7.36"/>
    <x v="1"/>
    <s v="Házas"/>
    <x v="37"/>
  </r>
  <r>
    <n v="443"/>
    <s v="Monaco"/>
    <s v="WESTERN EUROPE"/>
    <s v="Mastercard"/>
    <n v="9"/>
    <n v="8.41"/>
    <x v="1"/>
    <s v="Házas"/>
    <x v="41"/>
  </r>
  <r>
    <n v="444"/>
    <s v="Andorra"/>
    <s v="WESTERN EUROPE"/>
    <s v="Visa"/>
    <n v="7"/>
    <n v="1.4"/>
    <x v="1"/>
    <s v="Házas"/>
    <x v="56"/>
  </r>
  <r>
    <n v="445"/>
    <s v="Bosnia and Herzegovina"/>
    <s v="EASTERN EUROPE"/>
    <s v="Visa"/>
    <n v="9"/>
    <n v="9.07"/>
    <x v="1"/>
    <s v="Egyedülálló"/>
    <x v="29"/>
  </r>
  <r>
    <n v="446"/>
    <s v="Andorra"/>
    <s v="WESTERN EUROPE"/>
    <s v="American Express"/>
    <n v="8"/>
    <n v="9.81"/>
    <x v="1"/>
    <s v="Házas"/>
    <x v="43"/>
  </r>
  <r>
    <n v="447"/>
    <s v="Hungary"/>
    <s v="EASTERN EUROPE"/>
    <s v="Visa"/>
    <n v="7"/>
    <n v="7.2"/>
    <x v="1"/>
    <s v="Házas"/>
    <x v="13"/>
  </r>
  <r>
    <n v="448"/>
    <s v="Austria"/>
    <s v="WESTERN EUROPE"/>
    <s v="Mastercard"/>
    <n v="2"/>
    <n v="4.17"/>
    <x v="0"/>
    <s v="Házas"/>
    <x v="30"/>
  </r>
  <r>
    <n v="449"/>
    <s v="Poland"/>
    <s v="EASTERN EUROPE"/>
    <s v="American Express"/>
    <n v="10"/>
    <n v="5.05"/>
    <x v="0"/>
    <s v="Házas"/>
    <x v="48"/>
  </r>
  <r>
    <n v="450"/>
    <s v="Slovakia"/>
    <s v="EASTERN EUROPE"/>
    <s v="Visa"/>
    <n v="9"/>
    <n v="6.83"/>
    <x v="1"/>
    <s v="Házas"/>
    <x v="38"/>
  </r>
  <r>
    <n v="451"/>
    <s v="Iceland"/>
    <s v="WESTERN EUROPE"/>
    <s v="Visa"/>
    <n v="8"/>
    <n v="9.85"/>
    <x v="1"/>
    <s v="Házas"/>
    <x v="36"/>
  </r>
  <r>
    <n v="452"/>
    <s v="Iceland"/>
    <s v="WESTERN EUROPE"/>
    <s v="Mastercard"/>
    <n v="8"/>
    <n v="9.4"/>
    <x v="1"/>
    <s v="Házas"/>
    <x v="7"/>
  </r>
  <r>
    <n v="453"/>
    <s v="Estonia"/>
    <s v="BALTICS"/>
    <s v="American Express"/>
    <n v="2"/>
    <n v="1.56"/>
    <x v="0"/>
    <s v="Házas"/>
    <x v="7"/>
  </r>
  <r>
    <n v="454"/>
    <s v="United Kingdom"/>
    <s v="WESTERN EUROPE"/>
    <s v="Visa"/>
    <n v="6"/>
    <n v="4.37"/>
    <x v="1"/>
    <s v="Házas"/>
    <x v="30"/>
  </r>
  <r>
    <n v="455"/>
    <s v="Liechtenstein"/>
    <s v="WESTERN EUROPE"/>
    <s v="Visa"/>
    <n v="1"/>
    <n v="7.95"/>
    <x v="1"/>
    <s v="Házas"/>
    <x v="7"/>
  </r>
  <r>
    <n v="456"/>
    <s v="San Marino"/>
    <s v="WESTERN EUROPE"/>
    <s v="Visa"/>
    <n v="6"/>
    <n v="1.62"/>
    <x v="1"/>
    <s v="Egyedülálló"/>
    <x v="25"/>
  </r>
  <r>
    <n v="457"/>
    <s v="Denmark"/>
    <s v="WESTERN EUROPE"/>
    <s v="Switch"/>
    <n v="1"/>
    <n v="5.95"/>
    <x v="1"/>
    <s v="Egyedülálló"/>
    <x v="52"/>
  </r>
  <r>
    <n v="458"/>
    <s v="United Kingdom"/>
    <s v="WESTERN EUROPE"/>
    <s v="Mastercard"/>
    <n v="1"/>
    <n v="5.92"/>
    <x v="1"/>
    <s v="Házas"/>
    <x v="45"/>
  </r>
  <r>
    <n v="459"/>
    <s v="Bulgaria"/>
    <s v="EASTERN EUROPE"/>
    <s v="Mastercard"/>
    <n v="9"/>
    <n v="8.57"/>
    <x v="1"/>
    <s v="Házas"/>
    <x v="29"/>
  </r>
  <r>
    <n v="460"/>
    <s v="Andorra"/>
    <s v="WESTERN EUROPE"/>
    <s v="Store Card"/>
    <n v="3"/>
    <n v="2.39"/>
    <x v="0"/>
    <s v="Házas"/>
    <x v="39"/>
  </r>
  <r>
    <n v="461"/>
    <s v="Serbia"/>
    <s v="EASTERN EUROPE"/>
    <s v="Mastercard"/>
    <n v="8"/>
    <n v="6.22"/>
    <x v="1"/>
    <s v="Házas"/>
    <x v="30"/>
  </r>
  <r>
    <n v="462"/>
    <s v="Slovakia"/>
    <s v="EASTERN EUROPE"/>
    <s v="Store Card"/>
    <n v="10"/>
    <n v="2.85"/>
    <x v="1"/>
    <s v="Házas"/>
    <x v="27"/>
  </r>
  <r>
    <n v="463"/>
    <s v="Luxembourg"/>
    <s v="WESTERN EUROPE"/>
    <s v="Mastercard"/>
    <n v="1"/>
    <n v="4.33"/>
    <x v="1"/>
    <s v="Házas"/>
    <x v="15"/>
  </r>
  <r>
    <n v="464"/>
    <s v="Andorra"/>
    <s v="WESTERN EUROPE"/>
    <s v="American Express"/>
    <n v="2"/>
    <n v="6.9"/>
    <x v="1"/>
    <s v="Egyedülálló"/>
    <x v="9"/>
  </r>
  <r>
    <n v="465"/>
    <s v="Hungary"/>
    <s v="EASTERN EUROPE"/>
    <s v="Mastercard"/>
    <n v="4"/>
    <n v="2.87"/>
    <x v="1"/>
    <s v="Házas"/>
    <x v="40"/>
  </r>
  <r>
    <n v="466"/>
    <s v="Estonia"/>
    <s v="BALTICS"/>
    <s v="Mastercard"/>
    <n v="8"/>
    <n v="5.04"/>
    <x v="1"/>
    <s v="Házas"/>
    <x v="32"/>
  </r>
  <r>
    <n v="467"/>
    <s v="Austria"/>
    <s v="WESTERN EUROPE"/>
    <s v="Mastercard"/>
    <n v="9"/>
    <n v="8.14"/>
    <x v="1"/>
    <s v="Házas"/>
    <x v="19"/>
  </r>
  <r>
    <n v="468"/>
    <s v="Montenegro"/>
    <s v="EASTERN EUROPE"/>
    <s v="Mastercard"/>
    <n v="4"/>
    <n v="7.35"/>
    <x v="1"/>
    <s v="Házas"/>
    <x v="52"/>
  </r>
  <r>
    <n v="469"/>
    <s v="Poland"/>
    <s v="EASTERN EUROPE"/>
    <s v="Switch"/>
    <n v="6"/>
    <n v="7.94"/>
    <x v="0"/>
    <s v="Házas"/>
    <x v="34"/>
  </r>
  <r>
    <n v="470"/>
    <s v="Iceland"/>
    <s v="WESTERN EUROPE"/>
    <s v="Store Card"/>
    <n v="5"/>
    <n v="6.33"/>
    <x v="1"/>
    <s v="Házas"/>
    <x v="10"/>
  </r>
  <r>
    <n v="471"/>
    <s v="Bulgaria"/>
    <s v="EASTERN EUROPE"/>
    <s v="Switch"/>
    <n v="9"/>
    <n v="6.39"/>
    <x v="0"/>
    <s v="Házas"/>
    <x v="2"/>
  </r>
  <r>
    <n v="472"/>
    <s v="Denmark"/>
    <s v="WESTERN EUROPE"/>
    <s v="Mastercard"/>
    <n v="5"/>
    <n v="8.39"/>
    <x v="1"/>
    <s v="Házas"/>
    <x v="34"/>
  </r>
  <r>
    <n v="473"/>
    <s v="Czech Republic"/>
    <s v="EASTERN EUROPE"/>
    <s v="Switch"/>
    <n v="1"/>
    <n v="7.67"/>
    <x v="0"/>
    <s v="Házas"/>
    <x v="15"/>
  </r>
  <r>
    <n v="474"/>
    <s v="Monaco"/>
    <s v="WESTERN EUROPE"/>
    <s v="Switch"/>
    <n v="2"/>
    <n v="9.93"/>
    <x v="0"/>
    <s v="Egyedülálló"/>
    <x v="1"/>
  </r>
  <r>
    <n v="475"/>
    <s v="Cyprus"/>
    <s v="NEAR EAST"/>
    <s v="Mastercard"/>
    <n v="7"/>
    <n v="7.13"/>
    <x v="1"/>
    <s v="Házas"/>
    <x v="15"/>
  </r>
  <r>
    <n v="476"/>
    <s v="Luxembourg"/>
    <s v="WESTERN EUROPE"/>
    <s v="Mastercard"/>
    <n v="1"/>
    <n v="4.7300000000000004"/>
    <x v="0"/>
    <s v="Házas"/>
    <x v="6"/>
  </r>
  <r>
    <n v="477"/>
    <s v="San Marino"/>
    <s v="WESTERN EUROPE"/>
    <s v="Store Card"/>
    <n v="5"/>
    <n v="2.6"/>
    <x v="1"/>
    <s v="Egyedülálló"/>
    <x v="58"/>
  </r>
  <r>
    <n v="478"/>
    <s v="Ireland"/>
    <s v="WESTERN EUROPE"/>
    <s v="Visa"/>
    <n v="5"/>
    <n v="9.3000000000000007"/>
    <x v="1"/>
    <s v="Házas"/>
    <x v="28"/>
  </r>
  <r>
    <n v="479"/>
    <s v="Slovakia"/>
    <s v="EASTERN EUROPE"/>
    <s v="Store Card"/>
    <n v="8"/>
    <n v="3.23"/>
    <x v="1"/>
    <s v="Házas"/>
    <x v="30"/>
  </r>
  <r>
    <n v="480"/>
    <s v="Lithuania"/>
    <s v="BALTICS"/>
    <s v="Switch"/>
    <n v="7"/>
    <n v="7.28"/>
    <x v="0"/>
    <s v="Egyedülálló"/>
    <x v="0"/>
  </r>
  <r>
    <n v="481"/>
    <s v="Serbia"/>
    <s v="EASTERN EUROPE"/>
    <s v="Mastercard"/>
    <n v="1"/>
    <n v="3.37"/>
    <x v="0"/>
    <s v="Házas"/>
    <x v="19"/>
  </r>
  <r>
    <n v="482"/>
    <s v="Bulgaria"/>
    <s v="EASTERN EUROPE"/>
    <s v="Visa"/>
    <n v="9"/>
    <n v="2.16"/>
    <x v="0"/>
    <s v="Házas"/>
    <x v="5"/>
  </r>
  <r>
    <n v="483"/>
    <s v="Estonia"/>
    <s v="BALTICS"/>
    <s v="American Express"/>
    <n v="2"/>
    <n v="3.17"/>
    <x v="0"/>
    <s v="Egyedülálló"/>
    <x v="33"/>
  </r>
  <r>
    <n v="484"/>
    <s v="Ireland"/>
    <s v="WESTERN EUROPE"/>
    <s v="Switch"/>
    <n v="5"/>
    <n v="4.45"/>
    <x v="1"/>
    <s v="Házas"/>
    <x v="31"/>
  </r>
  <r>
    <n v="485"/>
    <s v="Hungary"/>
    <s v="EASTERN EUROPE"/>
    <s v="Visa"/>
    <n v="8"/>
    <n v="2.34"/>
    <x v="1"/>
    <s v="Egyedülálló"/>
    <x v="40"/>
  </r>
  <r>
    <n v="486"/>
    <s v="Germany"/>
    <s v="WESTERN EUROPE"/>
    <s v="Switch"/>
    <n v="10"/>
    <n v="7.09"/>
    <x v="1"/>
    <s v="Házas"/>
    <x v="12"/>
  </r>
  <r>
    <n v="487"/>
    <s v="Belgium"/>
    <s v="WESTERN EUROPE"/>
    <s v="Mastercard"/>
    <n v="9"/>
    <n v="3.98"/>
    <x v="0"/>
    <s v="Házas"/>
    <x v="47"/>
  </r>
  <r>
    <n v="488"/>
    <s v="Bulgaria"/>
    <s v="EASTERN EUROPE"/>
    <s v="American Express"/>
    <n v="7"/>
    <n v="7.92"/>
    <x v="0"/>
    <s v="Házas"/>
    <x v="30"/>
  </r>
  <r>
    <n v="489"/>
    <s v="Portugal"/>
    <s v="WESTERN EUROPE"/>
    <s v="Switch"/>
    <n v="10"/>
    <n v="1.27"/>
    <x v="1"/>
    <s v="Házas"/>
    <x v="0"/>
  </r>
  <r>
    <n v="490"/>
    <s v="Bulgaria"/>
    <s v="EASTERN EUROPE"/>
    <s v="Visa"/>
    <n v="5"/>
    <n v="9.07"/>
    <x v="0"/>
    <s v="Házas"/>
    <x v="6"/>
  </r>
  <r>
    <n v="491"/>
    <s v="Poland"/>
    <s v="EASTERN EUROPE"/>
    <s v="American Express"/>
    <n v="8"/>
    <n v="4.32"/>
    <x v="1"/>
    <s v="Házas"/>
    <x v="10"/>
  </r>
  <r>
    <n v="492"/>
    <s v="Spain"/>
    <s v="WESTERN EUROPE"/>
    <s v="Visa"/>
    <n v="2"/>
    <n v="8.27"/>
    <x v="1"/>
    <s v="Egyedülálló"/>
    <x v="3"/>
  </r>
  <r>
    <n v="493"/>
    <s v="Slovenia"/>
    <s v="EASTERN EUROPE"/>
    <s v="Visa"/>
    <n v="10"/>
    <n v="2.87"/>
    <x v="1"/>
    <s v="Házas"/>
    <x v="49"/>
  </r>
  <r>
    <n v="494"/>
    <s v="Greece"/>
    <s v="WESTERN EUROPE"/>
    <s v="American Express"/>
    <n v="8"/>
    <n v="5.66"/>
    <x v="1"/>
    <s v="Házas"/>
    <x v="20"/>
  </r>
  <r>
    <n v="495"/>
    <s v="Spain"/>
    <s v="WESTERN EUROPE"/>
    <s v="Mastercard"/>
    <n v="5"/>
    <n v="6.25"/>
    <x v="0"/>
    <s v="Házas"/>
    <x v="49"/>
  </r>
  <r>
    <n v="496"/>
    <s v="Cyprus"/>
    <s v="NEAR EAST"/>
    <s v="Visa"/>
    <n v="4"/>
    <n v="5.28"/>
    <x v="1"/>
    <s v="Egyedülálló"/>
    <x v="46"/>
  </r>
  <r>
    <n v="497"/>
    <s v="Slovakia"/>
    <s v="EASTERN EUROPE"/>
    <s v="Mastercard"/>
    <n v="8"/>
    <n v="1.84"/>
    <x v="1"/>
    <s v="Házas"/>
    <x v="10"/>
  </r>
  <r>
    <n v="498"/>
    <s v="Poland"/>
    <s v="EASTERN EUROPE"/>
    <s v="Visa"/>
    <n v="1"/>
    <n v="2.46"/>
    <x v="1"/>
    <s v="Házas"/>
    <x v="22"/>
  </r>
  <r>
    <n v="499"/>
    <s v="Italy"/>
    <s v="WESTERN EUROPE"/>
    <s v="Visa"/>
    <n v="3"/>
    <n v="4.4000000000000004"/>
    <x v="0"/>
    <s v="Házas"/>
    <x v="53"/>
  </r>
  <r>
    <n v="500"/>
    <s v="Andorra"/>
    <s v="WESTERN EUROPE"/>
    <s v="Switch"/>
    <n v="9"/>
    <n v="4.12"/>
    <x v="1"/>
    <s v="Házas"/>
    <x v="32"/>
  </r>
  <r>
    <n v="501"/>
    <s v="Spain"/>
    <s v="WESTERN EUROPE"/>
    <s v="Mastercard"/>
    <n v="10"/>
    <n v="7.59"/>
    <x v="0"/>
    <s v="Házas"/>
    <x v="12"/>
  </r>
  <r>
    <n v="502"/>
    <s v="Iceland"/>
    <s v="WESTERN EUROPE"/>
    <s v="Store Card"/>
    <n v="4"/>
    <n v="7.2"/>
    <x v="1"/>
    <s v="Egyedülálló"/>
    <x v="14"/>
  </r>
  <r>
    <n v="503"/>
    <s v="Portugal"/>
    <s v="WESTERN EUROPE"/>
    <s v="American Express"/>
    <n v="7"/>
    <n v="5.98"/>
    <x v="1"/>
    <s v="Házas"/>
    <x v="35"/>
  </r>
  <r>
    <n v="504"/>
    <s v="Spain"/>
    <s v="WESTERN EUROPE"/>
    <s v="Store Card"/>
    <n v="4"/>
    <n v="3.2"/>
    <x v="1"/>
    <s v="Házas"/>
    <x v="52"/>
  </r>
  <r>
    <n v="505"/>
    <s v="Finland"/>
    <s v="WESTERN EUROPE"/>
    <s v="Mastercard"/>
    <n v="2"/>
    <n v="6"/>
    <x v="0"/>
    <s v="Házas"/>
    <x v="53"/>
  </r>
  <r>
    <n v="506"/>
    <s v="Serbia"/>
    <s v="EASTERN EUROPE"/>
    <s v="American Express"/>
    <n v="8"/>
    <n v="1.22"/>
    <x v="1"/>
    <s v="Házas"/>
    <x v="32"/>
  </r>
  <r>
    <n v="507"/>
    <s v="Liechtenstein"/>
    <s v="WESTERN EUROPE"/>
    <s v="Switch"/>
    <n v="4"/>
    <n v="4.9800000000000004"/>
    <x v="0"/>
    <s v="Házas"/>
    <x v="8"/>
  </r>
  <r>
    <n v="508"/>
    <s v="Belgium"/>
    <s v="WESTERN EUROPE"/>
    <s v="Store Card"/>
    <n v="5"/>
    <n v="6.6"/>
    <x v="1"/>
    <s v="Házas"/>
    <x v="35"/>
  </r>
  <r>
    <n v="509"/>
    <s v="Luxembourg"/>
    <s v="WESTERN EUROPE"/>
    <s v="Visa"/>
    <n v="2"/>
    <n v="5.05"/>
    <x v="0"/>
    <s v="Házas"/>
    <x v="35"/>
  </r>
  <r>
    <n v="510"/>
    <s v="Latvia"/>
    <s v="BALTICS"/>
    <s v="Mastercard"/>
    <n v="6"/>
    <n v="1.49"/>
    <x v="1"/>
    <s v="Házas"/>
    <x v="45"/>
  </r>
  <r>
    <n v="511"/>
    <s v="Malta"/>
    <s v="WESTERN EUROPE"/>
    <s v="Mastercard"/>
    <n v="3"/>
    <n v="5.97"/>
    <x v="1"/>
    <s v="Házas"/>
    <x v="8"/>
  </r>
  <r>
    <n v="512"/>
    <s v="Denmark"/>
    <s v="WESTERN EUROPE"/>
    <s v="American Express"/>
    <n v="6"/>
    <n v="2.64"/>
    <x v="0"/>
    <s v="Házas"/>
    <x v="27"/>
  </r>
  <r>
    <n v="513"/>
    <s v="Poland"/>
    <s v="EASTERN EUROPE"/>
    <s v="American Express"/>
    <n v="8"/>
    <n v="8.99"/>
    <x v="1"/>
    <s v="Házas"/>
    <x v="37"/>
  </r>
  <r>
    <n v="514"/>
    <s v="Italy"/>
    <s v="WESTERN EUROPE"/>
    <s v="Mastercard"/>
    <n v="7"/>
    <n v="7.86"/>
    <x v="1"/>
    <s v="Házas"/>
    <x v="30"/>
  </r>
  <r>
    <n v="515"/>
    <s v="Norway"/>
    <s v="WESTERN EUROPE"/>
    <s v="Visa"/>
    <n v="2"/>
    <n v="8.67"/>
    <x v="1"/>
    <s v="Házas"/>
    <x v="7"/>
  </r>
  <r>
    <n v="516"/>
    <s v="Bulgaria"/>
    <s v="EASTERN EUROPE"/>
    <s v="Visa"/>
    <n v="10"/>
    <n v="5.85"/>
    <x v="0"/>
    <s v="Házas"/>
    <x v="23"/>
  </r>
  <r>
    <n v="517"/>
    <s v="Portugal"/>
    <s v="WESTERN EUROPE"/>
    <s v="American Express"/>
    <n v="7"/>
    <n v="4.9000000000000004"/>
    <x v="1"/>
    <s v="Házas"/>
    <x v="19"/>
  </r>
  <r>
    <n v="518"/>
    <s v="Albania"/>
    <s v="EASTERN EUROPE"/>
    <s v="Visa"/>
    <n v="8"/>
    <n v="3.3"/>
    <x v="0"/>
    <s v="Házas"/>
    <x v="53"/>
  </r>
  <r>
    <n v="519"/>
    <s v="Kosovo"/>
    <s v="EASTERN EUROPE"/>
    <s v="Mastercard"/>
    <n v="1"/>
    <n v="7.76"/>
    <x v="1"/>
    <s v="Egyedülálló"/>
    <x v="38"/>
  </r>
  <r>
    <n v="520"/>
    <s v="Czech Republic"/>
    <s v="EASTERN EUROPE"/>
    <s v="Mastercard"/>
    <n v="5"/>
    <n v="2.95"/>
    <x v="1"/>
    <s v="Házas"/>
    <x v="29"/>
  </r>
  <r>
    <n v="521"/>
    <s v="Netherlands"/>
    <s v="WESTERN EUROPE"/>
    <s v="Visa"/>
    <n v="5"/>
    <n v="7.2"/>
    <x v="0"/>
    <s v="Egyedülálló"/>
    <x v="59"/>
  </r>
  <r>
    <n v="522"/>
    <s v="Hungary"/>
    <s v="EASTERN EUROPE"/>
    <s v="Store Card"/>
    <n v="5"/>
    <n v="8.25"/>
    <x v="1"/>
    <s v="Egyedülálló"/>
    <x v="43"/>
  </r>
  <r>
    <n v="523"/>
    <s v="Greece"/>
    <s v="WESTERN EUROPE"/>
    <s v="Mastercard"/>
    <n v="7"/>
    <n v="9.1300000000000008"/>
    <x v="1"/>
    <s v="Házas"/>
    <x v="14"/>
  </r>
  <r>
    <n v="524"/>
    <s v="Portugal"/>
    <s v="WESTERN EUROPE"/>
    <s v="Mastercard"/>
    <n v="5"/>
    <n v="8.4499999999999993"/>
    <x v="1"/>
    <s v="Egyedülálló"/>
    <x v="47"/>
  </r>
  <r>
    <n v="525"/>
    <s v="Ukraine"/>
    <s v="EASTERN EUROPE"/>
    <s v="Mastercard"/>
    <n v="6"/>
    <n v="5.63"/>
    <x v="1"/>
    <s v="Házas"/>
    <x v="31"/>
  </r>
  <r>
    <n v="526"/>
    <s v="United Kingdom"/>
    <s v="WESTERN EUROPE"/>
    <s v="Visa"/>
    <n v="3"/>
    <n v="1.21"/>
    <x v="1"/>
    <s v="Házas"/>
    <x v="4"/>
  </r>
  <r>
    <n v="527"/>
    <s v="Albania"/>
    <s v="EASTERN EUROPE"/>
    <s v="Visa"/>
    <n v="9"/>
    <n v="8.76"/>
    <x v="1"/>
    <s v="Házas"/>
    <x v="42"/>
  </r>
  <r>
    <n v="528"/>
    <s v="Slovakia"/>
    <s v="EASTERN EUROPE"/>
    <s v="Switch"/>
    <n v="4"/>
    <n v="2.91"/>
    <x v="0"/>
    <s v="Egyedülálló"/>
    <x v="3"/>
  </r>
  <r>
    <n v="529"/>
    <s v="Ireland"/>
    <s v="WESTERN EUROPE"/>
    <s v="Mastercard"/>
    <n v="9"/>
    <n v="6.53"/>
    <x v="1"/>
    <s v="Házas"/>
    <x v="2"/>
  </r>
  <r>
    <n v="530"/>
    <s v="Hungary"/>
    <s v="EASTERN EUROPE"/>
    <s v="Switch"/>
    <n v="3"/>
    <n v="9.86"/>
    <x v="1"/>
    <s v="Házas"/>
    <x v="41"/>
  </r>
  <r>
    <n v="531"/>
    <s v="Italy"/>
    <s v="WESTERN EUROPE"/>
    <s v="American Express"/>
    <n v="9"/>
    <n v="4.68"/>
    <x v="1"/>
    <s v="Házas"/>
    <x v="57"/>
  </r>
  <r>
    <n v="532"/>
    <s v="Belgium"/>
    <s v="WESTERN EUROPE"/>
    <s v="American Express"/>
    <n v="1"/>
    <n v="7.9"/>
    <x v="0"/>
    <s v="Házas"/>
    <x v="1"/>
  </r>
  <r>
    <n v="533"/>
    <s v="Germany"/>
    <s v="WESTERN EUROPE"/>
    <s v="American Express"/>
    <n v="5"/>
    <n v="2.2000000000000002"/>
    <x v="1"/>
    <s v="Egyedülálló"/>
    <x v="17"/>
  </r>
  <r>
    <n v="534"/>
    <s v="Austria"/>
    <s v="WESTERN EUROPE"/>
    <s v="Mastercard"/>
    <n v="1"/>
    <n v="8.99"/>
    <x v="0"/>
    <s v="Házas"/>
    <x v="51"/>
  </r>
  <r>
    <n v="535"/>
    <s v="Iceland"/>
    <s v="WESTERN EUROPE"/>
    <s v="Store Card"/>
    <n v="6"/>
    <n v="3.34"/>
    <x v="0"/>
    <s v="Házas"/>
    <x v="8"/>
  </r>
  <r>
    <n v="536"/>
    <s v="Malta"/>
    <s v="WESTERN EUROPE"/>
    <s v="Visa"/>
    <n v="1"/>
    <n v="9.99"/>
    <x v="1"/>
    <s v="Házas"/>
    <x v="19"/>
  </r>
  <r>
    <n v="537"/>
    <s v="Albania"/>
    <s v="EASTERN EUROPE"/>
    <s v="Visa"/>
    <n v="1"/>
    <n v="5.93"/>
    <x v="1"/>
    <s v="Házas"/>
    <x v="34"/>
  </r>
  <r>
    <n v="538"/>
    <s v="Latvia"/>
    <s v="BALTICS"/>
    <s v="Store Card"/>
    <n v="4"/>
    <n v="2.5299999999999998"/>
    <x v="0"/>
    <s v="Házas"/>
    <x v="5"/>
  </r>
  <r>
    <n v="539"/>
    <s v="Albania"/>
    <s v="EASTERN EUROPE"/>
    <s v="Switch"/>
    <n v="5"/>
    <n v="5.46"/>
    <x v="0"/>
    <s v="Egyedülálló"/>
    <x v="8"/>
  </r>
  <r>
    <n v="540"/>
    <s v="Spain"/>
    <s v="WESTERN EUROPE"/>
    <s v="Switch"/>
    <n v="6"/>
    <n v="4.53"/>
    <x v="1"/>
    <s v="Házas"/>
    <x v="37"/>
  </r>
  <r>
    <n v="541"/>
    <s v="Poland"/>
    <s v="EASTERN EUROPE"/>
    <s v="Store Card"/>
    <n v="7"/>
    <n v="7.95"/>
    <x v="1"/>
    <s v="Házas"/>
    <x v="54"/>
  </r>
  <r>
    <n v="542"/>
    <s v="Ireland"/>
    <s v="WESTERN EUROPE"/>
    <s v="Visa"/>
    <n v="9"/>
    <n v="9.7200000000000006"/>
    <x v="1"/>
    <s v="Házas"/>
    <x v="6"/>
  </r>
  <r>
    <n v="543"/>
    <s v="Monaco"/>
    <s v="WESTERN EUROPE"/>
    <s v="Mastercard"/>
    <n v="10"/>
    <n v="9.89"/>
    <x v="0"/>
    <s v="Egyedülálló"/>
    <x v="8"/>
  </r>
  <r>
    <n v="544"/>
    <s v="Hungary"/>
    <s v="EASTERN EUROPE"/>
    <s v="Visa"/>
    <n v="7"/>
    <n v="3.74"/>
    <x v="1"/>
    <s v="Házas"/>
    <x v="45"/>
  </r>
  <r>
    <n v="545"/>
    <s v="Sweden"/>
    <s v="WESTERN EUROPE"/>
    <s v="American Express"/>
    <n v="9"/>
    <n v="7.78"/>
    <x v="1"/>
    <s v="Házas"/>
    <x v="22"/>
  </r>
  <r>
    <n v="546"/>
    <s v="Gibraltar"/>
    <s v="WESTERN EUROPE"/>
    <s v="Visa"/>
    <n v="7"/>
    <n v="8.3800000000000008"/>
    <x v="1"/>
    <s v="Egyedülálló"/>
    <x v="19"/>
  </r>
  <r>
    <n v="547"/>
    <s v="Monaco"/>
    <s v="WESTERN EUROPE"/>
    <s v="Switch"/>
    <n v="2"/>
    <n v="9.92"/>
    <x v="1"/>
    <s v="Egyedülálló"/>
    <x v="0"/>
  </r>
  <r>
    <n v="548"/>
    <s v="Bulgaria"/>
    <s v="EASTERN EUROPE"/>
    <s v="Visa"/>
    <n v="9"/>
    <n v="8.77"/>
    <x v="1"/>
    <s v="Egyedülálló"/>
    <x v="32"/>
  </r>
  <r>
    <n v="549"/>
    <s v="Liechtenstein"/>
    <s v="WESTERN EUROPE"/>
    <s v="American Express"/>
    <n v="1"/>
    <n v="8.0399999999999991"/>
    <x v="1"/>
    <s v="Házas"/>
    <x v="6"/>
  </r>
  <r>
    <n v="550"/>
    <s v="Czech Republic"/>
    <s v="EASTERN EUROPE"/>
    <s v="Visa"/>
    <n v="1"/>
    <n v="4.38"/>
    <x v="1"/>
    <s v="Házas"/>
    <x v="36"/>
  </r>
  <r>
    <n v="551"/>
    <s v="Belgium"/>
    <s v="WESTERN EUROPE"/>
    <s v="American Express"/>
    <n v="2"/>
    <n v="5.09"/>
    <x v="1"/>
    <s v="Egyedülálló"/>
    <x v="39"/>
  </r>
  <r>
    <n v="552"/>
    <s v="Luxembourg"/>
    <s v="WESTERN EUROPE"/>
    <s v="Visa"/>
    <n v="7"/>
    <n v="1.55"/>
    <x v="1"/>
    <s v="Házas"/>
    <x v="0"/>
  </r>
  <r>
    <n v="553"/>
    <s v="Finland"/>
    <s v="WESTERN EUROPE"/>
    <s v="Mastercard"/>
    <n v="1"/>
    <n v="5.98"/>
    <x v="0"/>
    <s v="Házas"/>
    <x v="22"/>
  </r>
  <r>
    <n v="554"/>
    <s v="Bulgaria"/>
    <s v="EASTERN EUROPE"/>
    <s v="Visa"/>
    <n v="4"/>
    <n v="7.77"/>
    <x v="1"/>
    <s v="Házas"/>
    <x v="33"/>
  </r>
  <r>
    <n v="555"/>
    <s v="Ukraine"/>
    <s v="EASTERN EUROPE"/>
    <s v="American Express"/>
    <n v="6"/>
    <n v="5.03"/>
    <x v="1"/>
    <s v="Egyedülálló"/>
    <x v="30"/>
  </r>
  <r>
    <n v="556"/>
    <s v="Monaco"/>
    <s v="WESTERN EUROPE"/>
    <s v="Visa"/>
    <n v="5"/>
    <n v="7.92"/>
    <x v="0"/>
    <s v="Házas"/>
    <x v="39"/>
  </r>
  <r>
    <n v="557"/>
    <s v="Bosnia and Herzegovina"/>
    <s v="EASTERN EUROPE"/>
    <s v="Mastercard"/>
    <n v="9"/>
    <n v="6.63"/>
    <x v="1"/>
    <s v="Egyedülálló"/>
    <x v="26"/>
  </r>
  <r>
    <n v="558"/>
    <s v="Croatia"/>
    <s v="EASTERN EUROPE"/>
    <s v="Mastercard"/>
    <n v="2"/>
    <n v="4.71"/>
    <x v="1"/>
    <s v="Házas"/>
    <x v="37"/>
  </r>
  <r>
    <n v="559"/>
    <s v="Monaco"/>
    <s v="WESTERN EUROPE"/>
    <s v="Visa"/>
    <n v="3"/>
    <n v="3.59"/>
    <x v="1"/>
    <s v="Házas"/>
    <x v="45"/>
  </r>
  <r>
    <n v="560"/>
    <s v="Croatia"/>
    <s v="EASTERN EUROPE"/>
    <s v="Visa"/>
    <n v="8"/>
    <n v="4.45"/>
    <x v="1"/>
    <s v="Házas"/>
    <x v="32"/>
  </r>
  <r>
    <n v="561"/>
    <s v="Denmark"/>
    <s v="WESTERN EUROPE"/>
    <s v="American Express"/>
    <n v="5"/>
    <n v="1.84"/>
    <x v="1"/>
    <s v="Egyedülálló"/>
    <x v="39"/>
  </r>
  <r>
    <n v="562"/>
    <s v="Cyprus"/>
    <s v="NEAR EAST"/>
    <s v="Visa"/>
    <n v="7"/>
    <n v="6.18"/>
    <x v="0"/>
    <s v="Házas"/>
    <x v="38"/>
  </r>
  <r>
    <n v="563"/>
    <s v="San Marino"/>
    <s v="WESTERN EUROPE"/>
    <s v="Visa"/>
    <n v="3"/>
    <n v="6.7"/>
    <x v="1"/>
    <s v="Házas"/>
    <x v="47"/>
  </r>
  <r>
    <n v="564"/>
    <s v="Denmark"/>
    <s v="WESTERN EUROPE"/>
    <s v="Visa"/>
    <n v="7"/>
    <n v="4.5"/>
    <x v="1"/>
    <s v="Házas"/>
    <x v="11"/>
  </r>
  <r>
    <n v="565"/>
    <s v="Hungary"/>
    <s v="EASTERN EUROPE"/>
    <s v="Visa"/>
    <n v="9"/>
    <n v="2.62"/>
    <x v="1"/>
    <s v="Házas"/>
    <x v="6"/>
  </r>
  <r>
    <n v="566"/>
    <s v="Turkey"/>
    <s v="NEAR EAST"/>
    <s v="Visa"/>
    <n v="1"/>
    <n v="4.0599999999999996"/>
    <x v="1"/>
    <s v="Egyedülálló"/>
    <x v="53"/>
  </r>
  <r>
    <n v="567"/>
    <s v="Gibraltar"/>
    <s v="WESTERN EUROPE"/>
    <s v="Visa"/>
    <n v="6"/>
    <n v="1.02"/>
    <x v="1"/>
    <s v="Egyedülálló"/>
    <x v="46"/>
  </r>
  <r>
    <n v="568"/>
    <s v="Lithuania"/>
    <s v="BALTICS"/>
    <s v="Switch"/>
    <n v="5"/>
    <n v="9.6300000000000008"/>
    <x v="0"/>
    <s v="Házas"/>
    <x v="34"/>
  </r>
  <r>
    <n v="569"/>
    <s v="Monaco"/>
    <s v="WESTERN EUROPE"/>
    <s v="Visa"/>
    <n v="3"/>
    <n v="1.22"/>
    <x v="1"/>
    <s v="Házas"/>
    <x v="2"/>
  </r>
  <r>
    <n v="570"/>
    <s v="France"/>
    <s v="WESTERN EUROPE"/>
    <s v="Visa"/>
    <n v="6"/>
    <n v="2"/>
    <x v="1"/>
    <s v="Házas"/>
    <x v="25"/>
  </r>
  <r>
    <n v="571"/>
    <s v="Cyprus"/>
    <s v="NEAR EAST"/>
    <s v="American Express"/>
    <n v="6"/>
    <n v="3.07"/>
    <x v="1"/>
    <s v="Házas"/>
    <x v="54"/>
  </r>
  <r>
    <n v="572"/>
    <s v="Slovenia"/>
    <s v="EASTERN EUROPE"/>
    <s v="Visa"/>
    <n v="3"/>
    <n v="9.27"/>
    <x v="1"/>
    <s v="Házas"/>
    <x v="2"/>
  </r>
  <r>
    <n v="573"/>
    <s v="Liechtenstein"/>
    <s v="WESTERN EUROPE"/>
    <s v="Store Card"/>
    <n v="9"/>
    <n v="7.45"/>
    <x v="0"/>
    <s v="Egyedülálló"/>
    <x v="24"/>
  </r>
  <r>
    <n v="574"/>
    <s v="Belgium"/>
    <s v="WESTERN EUROPE"/>
    <s v="American Express"/>
    <n v="7"/>
    <n v="3.84"/>
    <x v="1"/>
    <s v="Házas"/>
    <x v="12"/>
  </r>
  <r>
    <n v="575"/>
    <s v="Andorra"/>
    <s v="WESTERN EUROPE"/>
    <s v="Visa"/>
    <n v="6"/>
    <n v="6.04"/>
    <x v="1"/>
    <s v="Házas"/>
    <x v="1"/>
  </r>
  <r>
    <n v="576"/>
    <s v="Turkey"/>
    <s v="NEAR EAST"/>
    <s v="Store Card"/>
    <n v="7"/>
    <n v="5.0199999999999996"/>
    <x v="0"/>
    <s v="Házas"/>
    <x v="9"/>
  </r>
  <r>
    <n v="577"/>
    <s v="Luxembourg"/>
    <s v="WESTERN EUROPE"/>
    <s v="Mastercard"/>
    <n v="7"/>
    <n v="7.55"/>
    <x v="1"/>
    <s v="Házas"/>
    <x v="3"/>
  </r>
  <r>
    <n v="578"/>
    <s v="Bulgaria"/>
    <s v="EASTERN EUROPE"/>
    <s v="Store Card"/>
    <n v="6"/>
    <n v="5.36"/>
    <x v="1"/>
    <s v="Egyedülálló"/>
    <x v="15"/>
  </r>
  <r>
    <n v="579"/>
    <s v="Romania"/>
    <s v="EASTERN EUROPE"/>
    <s v="American Express"/>
    <n v="2"/>
    <n v="6.73"/>
    <x v="1"/>
    <s v="Házas"/>
    <x v="42"/>
  </r>
  <r>
    <n v="580"/>
    <s v="Bosnia and Herzegovina"/>
    <s v="EASTERN EUROPE"/>
    <s v="Mastercard"/>
    <n v="9"/>
    <n v="3.58"/>
    <x v="1"/>
    <s v="Házas"/>
    <x v="44"/>
  </r>
  <r>
    <n v="581"/>
    <s v="Albania"/>
    <s v="EASTERN EUROPE"/>
    <s v="Store Card"/>
    <n v="4"/>
    <n v="5.07"/>
    <x v="1"/>
    <s v="Házas"/>
    <x v="7"/>
  </r>
  <r>
    <n v="582"/>
    <s v="Italy"/>
    <s v="WESTERN EUROPE"/>
    <s v="American Express"/>
    <n v="8"/>
    <n v="7.85"/>
    <x v="1"/>
    <s v="Egyedülálló"/>
    <x v="38"/>
  </r>
  <r>
    <n v="583"/>
    <s v="Norway"/>
    <s v="WESTERN EUROPE"/>
    <s v="American Express"/>
    <n v="10"/>
    <n v="3.92"/>
    <x v="1"/>
    <s v="Házas"/>
    <x v="56"/>
  </r>
  <r>
    <n v="584"/>
    <s v="Germany"/>
    <s v="WESTERN EUROPE"/>
    <s v="Visa"/>
    <n v="6"/>
    <n v="8.7799999999999994"/>
    <x v="1"/>
    <s v="Házas"/>
    <x v="23"/>
  </r>
  <r>
    <n v="585"/>
    <s v="France"/>
    <s v="WESTERN EUROPE"/>
    <s v="Mastercard"/>
    <n v="5"/>
    <n v="6.09"/>
    <x v="1"/>
    <s v="Házas"/>
    <x v="10"/>
  </r>
  <r>
    <n v="586"/>
    <s v="Lithuania"/>
    <s v="BALTICS"/>
    <s v="American Express"/>
    <n v="4"/>
    <n v="1.04"/>
    <x v="1"/>
    <s v="Házas"/>
    <x v="38"/>
  </r>
  <r>
    <n v="587"/>
    <s v="Belgium"/>
    <s v="WESTERN EUROPE"/>
    <s v="Mastercard"/>
    <n v="7"/>
    <n v="2.81"/>
    <x v="0"/>
    <s v="Házas"/>
    <x v="1"/>
  </r>
  <r>
    <n v="588"/>
    <s v="Denmark"/>
    <s v="WESTERN EUROPE"/>
    <s v="Mastercard"/>
    <n v="3"/>
    <n v="5.31"/>
    <x v="0"/>
    <s v="Házas"/>
    <x v="20"/>
  </r>
  <r>
    <n v="589"/>
    <s v="Slovenia"/>
    <s v="EASTERN EUROPE"/>
    <s v="American Express"/>
    <n v="8"/>
    <n v="6.17"/>
    <x v="1"/>
    <s v="Házas"/>
    <x v="16"/>
  </r>
  <r>
    <n v="590"/>
    <s v="Czech Republic"/>
    <s v="EASTERN EUROPE"/>
    <s v="Visa"/>
    <n v="7"/>
    <n v="4.4000000000000004"/>
    <x v="1"/>
    <s v="Házas"/>
    <x v="30"/>
  </r>
  <r>
    <n v="591"/>
    <s v="Slovenia"/>
    <s v="EASTERN EUROPE"/>
    <s v="Visa"/>
    <n v="10"/>
    <n v="2.42"/>
    <x v="0"/>
    <s v="Házas"/>
    <x v="22"/>
  </r>
  <r>
    <n v="592"/>
    <s v="Liechtenstein"/>
    <s v="WESTERN EUROPE"/>
    <s v="Visa"/>
    <n v="5"/>
    <n v="4.21"/>
    <x v="1"/>
    <s v="Házas"/>
    <x v="41"/>
  </r>
  <r>
    <n v="593"/>
    <s v="Gibraltar"/>
    <s v="WESTERN EUROPE"/>
    <s v="Store Card"/>
    <n v="5"/>
    <n v="8.44"/>
    <x v="0"/>
    <s v="Házas"/>
    <x v="26"/>
  </r>
  <r>
    <n v="594"/>
    <s v="Latvia"/>
    <s v="BALTICS"/>
    <s v="Store Card"/>
    <n v="5"/>
    <n v="5.93"/>
    <x v="1"/>
    <s v="Házas"/>
    <x v="2"/>
  </r>
  <r>
    <n v="595"/>
    <s v="Luxembourg"/>
    <s v="WESTERN EUROPE"/>
    <s v="Visa"/>
    <n v="1"/>
    <n v="7.39"/>
    <x v="0"/>
    <s v="Házas"/>
    <x v="43"/>
  </r>
  <r>
    <n v="596"/>
    <s v="Norway"/>
    <s v="WESTERN EUROPE"/>
    <s v="Mastercard"/>
    <n v="10"/>
    <n v="9.18"/>
    <x v="1"/>
    <s v="Egyedülálló"/>
    <x v="8"/>
  </r>
  <r>
    <n v="597"/>
    <s v="Estonia"/>
    <s v="BALTICS"/>
    <s v="Visa"/>
    <n v="8"/>
    <n v="7.72"/>
    <x v="1"/>
    <s v="Házas"/>
    <x v="54"/>
  </r>
  <r>
    <n v="598"/>
    <s v="Belgium"/>
    <s v="WESTERN EUROPE"/>
    <s v="Visa"/>
    <n v="8"/>
    <n v="2.64"/>
    <x v="1"/>
    <s v="Házas"/>
    <x v="28"/>
  </r>
  <r>
    <n v="599"/>
    <s v="Estonia"/>
    <s v="BALTICS"/>
    <s v="Visa"/>
    <n v="3"/>
    <n v="3.64"/>
    <x v="1"/>
    <s v="Házas"/>
    <x v="42"/>
  </r>
  <r>
    <n v="600"/>
    <s v="Norway"/>
    <s v="WESTERN EUROPE"/>
    <s v="Visa"/>
    <n v="10"/>
    <n v="3.97"/>
    <x v="1"/>
    <s v="Házas"/>
    <x v="37"/>
  </r>
  <r>
    <n v="601"/>
    <s v="Denmark"/>
    <s v="WESTERN EUROPE"/>
    <s v="Visa"/>
    <n v="4"/>
    <n v="3.35"/>
    <x v="1"/>
    <s v="Egyedülálló"/>
    <x v="9"/>
  </r>
  <r>
    <n v="602"/>
    <s v="Iceland"/>
    <s v="WESTERN EUROPE"/>
    <s v="Mastercard"/>
    <n v="9"/>
    <n v="1.96"/>
    <x v="0"/>
    <s v="Házas"/>
    <x v="51"/>
  </r>
  <r>
    <n v="603"/>
    <s v="Bosnia and Herzegovina"/>
    <s v="EASTERN EUROPE"/>
    <s v="Mastercard"/>
    <n v="4"/>
    <n v="7.42"/>
    <x v="0"/>
    <s v="Házas"/>
    <x v="0"/>
  </r>
  <r>
    <n v="604"/>
    <s v="Italy"/>
    <s v="WESTERN EUROPE"/>
    <s v="Visa"/>
    <n v="2"/>
    <n v="9.75"/>
    <x v="1"/>
    <s v="Házas"/>
    <x v="24"/>
  </r>
  <r>
    <n v="605"/>
    <s v="Spain"/>
    <s v="WESTERN EUROPE"/>
    <s v="American Express"/>
    <n v="9"/>
    <n v="5.12"/>
    <x v="1"/>
    <s v="Házas"/>
    <x v="7"/>
  </r>
  <r>
    <n v="606"/>
    <s v="Ireland"/>
    <s v="WESTERN EUROPE"/>
    <s v="American Express"/>
    <n v="5"/>
    <n v="6.53"/>
    <x v="0"/>
    <s v="Egyedülálló"/>
    <x v="25"/>
  </r>
  <r>
    <n v="607"/>
    <s v="Gibraltar"/>
    <s v="WESTERN EUROPE"/>
    <s v="Switch"/>
    <n v="1"/>
    <n v="6.43"/>
    <x v="0"/>
    <s v="Házas"/>
    <x v="52"/>
  </r>
  <r>
    <n v="608"/>
    <s v="Portugal"/>
    <s v="WESTERN EUROPE"/>
    <s v="Switch"/>
    <n v="9"/>
    <n v="3.72"/>
    <x v="1"/>
    <s v="Házas"/>
    <x v="27"/>
  </r>
  <r>
    <n v="609"/>
    <s v="Switzerland"/>
    <s v="WESTERN EUROPE"/>
    <s v="Switch"/>
    <n v="2"/>
    <n v="2.14"/>
    <x v="1"/>
    <s v="Házas"/>
    <x v="3"/>
  </r>
  <r>
    <n v="610"/>
    <s v="Turkey"/>
    <s v="NEAR EAST"/>
    <s v="Mastercard"/>
    <n v="2"/>
    <n v="1.65"/>
    <x v="1"/>
    <s v="Egyedülálló"/>
    <x v="5"/>
  </r>
  <r>
    <n v="611"/>
    <s v="Slovakia"/>
    <s v="EASTERN EUROPE"/>
    <s v="Store Card"/>
    <n v="7"/>
    <n v="4.12"/>
    <x v="0"/>
    <s v="Házas"/>
    <x v="19"/>
  </r>
  <r>
    <n v="612"/>
    <s v="Iceland"/>
    <s v="WESTERN EUROPE"/>
    <s v="Visa"/>
    <n v="3"/>
    <n v="1.83"/>
    <x v="0"/>
    <s v="Házas"/>
    <x v="34"/>
  </r>
  <r>
    <n v="613"/>
    <s v="Andorra"/>
    <s v="WESTERN EUROPE"/>
    <s v="Visa"/>
    <n v="3"/>
    <n v="7.81"/>
    <x v="1"/>
    <s v="Házas"/>
    <x v="32"/>
  </r>
  <r>
    <n v="614"/>
    <s v="Montenegro"/>
    <s v="EASTERN EUROPE"/>
    <s v="Switch"/>
    <n v="4"/>
    <n v="6.16"/>
    <x v="1"/>
    <s v="Házas"/>
    <x v="39"/>
  </r>
  <r>
    <n v="615"/>
    <s v="United Kingdom"/>
    <s v="WESTERN EUROPE"/>
    <s v="American Express"/>
    <n v="3"/>
    <n v="3.91"/>
    <x v="1"/>
    <s v="Házas"/>
    <x v="57"/>
  </r>
  <r>
    <n v="616"/>
    <s v="Bosnia and Herzegovina"/>
    <s v="EASTERN EUROPE"/>
    <s v="Visa"/>
    <n v="5"/>
    <n v="3.8"/>
    <x v="1"/>
    <s v="Egyedülálló"/>
    <x v="20"/>
  </r>
  <r>
    <n v="617"/>
    <s v="Liechtenstein"/>
    <s v="WESTERN EUROPE"/>
    <s v="Visa"/>
    <n v="10"/>
    <n v="4.08"/>
    <x v="0"/>
    <s v="Házas"/>
    <x v="54"/>
  </r>
  <r>
    <n v="618"/>
    <s v="Gibraltar"/>
    <s v="WESTERN EUROPE"/>
    <s v="Mastercard"/>
    <n v="7"/>
    <n v="3.45"/>
    <x v="0"/>
    <s v="Házas"/>
    <x v="4"/>
  </r>
  <r>
    <n v="619"/>
    <s v="Hungary"/>
    <s v="EASTERN EUROPE"/>
    <s v="American Express"/>
    <n v="1"/>
    <n v="6.59"/>
    <x v="0"/>
    <s v="Házas"/>
    <x v="35"/>
  </r>
  <r>
    <n v="620"/>
    <s v="France"/>
    <s v="WESTERN EUROPE"/>
    <s v="Store Card"/>
    <n v="7"/>
    <n v="4.96"/>
    <x v="1"/>
    <s v="Házas"/>
    <x v="36"/>
  </r>
  <r>
    <n v="621"/>
    <s v="Cyprus"/>
    <s v="NEAR EAST"/>
    <s v="Mastercard"/>
    <n v="8"/>
    <n v="8.35"/>
    <x v="1"/>
    <s v="Egyedülálló"/>
    <x v="36"/>
  </r>
  <r>
    <n v="622"/>
    <s v="Andorra"/>
    <s v="WESTERN EUROPE"/>
    <s v="Switch"/>
    <n v="10"/>
    <n v="4.33"/>
    <x v="1"/>
    <s v="Házas"/>
    <x v="20"/>
  </r>
  <r>
    <n v="623"/>
    <s v="Finland"/>
    <s v="WESTERN EUROPE"/>
    <s v="American Express"/>
    <n v="5"/>
    <n v="7.17"/>
    <x v="0"/>
    <s v="Házas"/>
    <x v="44"/>
  </r>
  <r>
    <n v="624"/>
    <s v="Czech Republic"/>
    <s v="EASTERN EUROPE"/>
    <s v="Visa"/>
    <n v="4"/>
    <n v="4.68"/>
    <x v="1"/>
    <s v="Házas"/>
    <x v="3"/>
  </r>
  <r>
    <n v="625"/>
    <s v="Andorra"/>
    <s v="WESTERN EUROPE"/>
    <s v="Visa"/>
    <n v="8"/>
    <n v="6.08"/>
    <x v="1"/>
    <s v="Egyedülálló"/>
    <x v="26"/>
  </r>
  <r>
    <n v="626"/>
    <s v="Switzerland"/>
    <s v="WESTERN EUROPE"/>
    <s v="American Express"/>
    <n v="10"/>
    <n v="5.22"/>
    <x v="1"/>
    <s v="Házas"/>
    <x v="27"/>
  </r>
  <r>
    <n v="627"/>
    <s v="Ireland"/>
    <s v="WESTERN EUROPE"/>
    <s v="Visa"/>
    <n v="10"/>
    <n v="2.2400000000000002"/>
    <x v="0"/>
    <s v="Házas"/>
    <x v="18"/>
  </r>
  <r>
    <n v="628"/>
    <s v="Sweden"/>
    <s v="WESTERN EUROPE"/>
    <s v="American Express"/>
    <n v="10"/>
    <n v="3.06"/>
    <x v="1"/>
    <s v="Házas"/>
    <x v="15"/>
  </r>
  <r>
    <n v="629"/>
    <s v="Kosovo"/>
    <s v="EASTERN EUROPE"/>
    <s v="Store Card"/>
    <n v="4"/>
    <n v="8.2200000000000006"/>
    <x v="1"/>
    <s v="Házas"/>
    <x v="34"/>
  </r>
  <r>
    <n v="630"/>
    <s v="Sweden"/>
    <s v="WESTERN EUROPE"/>
    <s v="American Express"/>
    <n v="6"/>
    <n v="6.19"/>
    <x v="1"/>
    <s v="Házas"/>
    <x v="44"/>
  </r>
  <r>
    <n v="631"/>
    <s v="Ireland"/>
    <s v="WESTERN EUROPE"/>
    <s v="Switch"/>
    <n v="3"/>
    <n v="8.84"/>
    <x v="0"/>
    <s v="Házas"/>
    <x v="34"/>
  </r>
  <r>
    <n v="632"/>
    <s v="Serbia"/>
    <s v="EASTERN EUROPE"/>
    <s v="Store Card"/>
    <n v="5"/>
    <n v="5.52"/>
    <x v="1"/>
    <s v="Házas"/>
    <x v="34"/>
  </r>
  <r>
    <n v="633"/>
    <s v="Bulgaria"/>
    <s v="EASTERN EUROPE"/>
    <s v="Visa"/>
    <n v="1"/>
    <n v="9.5299999999999994"/>
    <x v="0"/>
    <s v="Egyedülálló"/>
    <x v="47"/>
  </r>
  <r>
    <n v="634"/>
    <s v="Netherlands"/>
    <s v="WESTERN EUROPE"/>
    <s v="American Express"/>
    <n v="9"/>
    <n v="6.94"/>
    <x v="1"/>
    <s v="Házas"/>
    <x v="34"/>
  </r>
  <r>
    <n v="635"/>
    <s v="Latvia"/>
    <s v="BALTICS"/>
    <s v="Mastercard"/>
    <n v="2"/>
    <n v="8.3800000000000008"/>
    <x v="1"/>
    <s v="Házas"/>
    <x v="39"/>
  </r>
  <r>
    <n v="636"/>
    <s v="Liechtenstein"/>
    <s v="WESTERN EUROPE"/>
    <s v="American Express"/>
    <n v="3"/>
    <n v="8.84"/>
    <x v="1"/>
    <s v="Egyedülálló"/>
    <x v="35"/>
  </r>
  <r>
    <n v="637"/>
    <s v="Turkey"/>
    <s v="NEAR EAST"/>
    <s v="Switch"/>
    <n v="3"/>
    <n v="4.5199999999999996"/>
    <x v="0"/>
    <s v="Házas"/>
    <x v="2"/>
  </r>
  <r>
    <n v="638"/>
    <s v="Serbia"/>
    <s v="EASTERN EUROPE"/>
    <s v="Mastercard"/>
    <n v="2"/>
    <n v="4.5199999999999996"/>
    <x v="0"/>
    <s v="Egyedülálló"/>
    <x v="46"/>
  </r>
  <r>
    <n v="639"/>
    <s v="Albania"/>
    <s v="EASTERN EUROPE"/>
    <s v="American Express"/>
    <n v="5"/>
    <n v="1.95"/>
    <x v="1"/>
    <s v="Házas"/>
    <x v="9"/>
  </r>
  <r>
    <n v="640"/>
    <s v="Bosnia and Herzegovina"/>
    <s v="EASTERN EUROPE"/>
    <s v="Switch"/>
    <n v="10"/>
    <n v="9.52"/>
    <x v="0"/>
    <s v="Házas"/>
    <x v="27"/>
  </r>
  <r>
    <n v="641"/>
    <s v="Latvia"/>
    <s v="BALTICS"/>
    <s v="Mastercard"/>
    <n v="4"/>
    <n v="2.0099999999999998"/>
    <x v="1"/>
    <s v="Házas"/>
    <x v="21"/>
  </r>
  <r>
    <n v="642"/>
    <s v="Ireland"/>
    <s v="WESTERN EUROPE"/>
    <s v="Store Card"/>
    <n v="5"/>
    <n v="2.31"/>
    <x v="1"/>
    <s v="Házas"/>
    <x v="29"/>
  </r>
  <r>
    <n v="643"/>
    <s v="Norway"/>
    <s v="WESTERN EUROPE"/>
    <s v="Visa"/>
    <n v="9"/>
    <n v="3.27"/>
    <x v="1"/>
    <s v="Házas"/>
    <x v="31"/>
  </r>
  <r>
    <n v="644"/>
    <s v="Cyprus"/>
    <s v="NEAR EAST"/>
    <s v="Visa"/>
    <n v="9"/>
    <n v="5.61"/>
    <x v="0"/>
    <s v="Házas"/>
    <x v="29"/>
  </r>
  <r>
    <n v="645"/>
    <s v="Croatia"/>
    <s v="EASTERN EUROPE"/>
    <s v="American Express"/>
    <n v="5"/>
    <n v="1.33"/>
    <x v="1"/>
    <s v="Egyedülálló"/>
    <x v="20"/>
  </r>
  <r>
    <n v="646"/>
    <s v="Bulgaria"/>
    <s v="EASTERN EUROPE"/>
    <s v="Mastercard"/>
    <n v="4"/>
    <n v="3.08"/>
    <x v="0"/>
    <s v="Házas"/>
    <x v="17"/>
  </r>
  <r>
    <n v="647"/>
    <s v="Latvia"/>
    <s v="BALTICS"/>
    <s v="Visa"/>
    <n v="8"/>
    <n v="7"/>
    <x v="1"/>
    <s v="Házas"/>
    <x v="26"/>
  </r>
  <r>
    <n v="648"/>
    <s v="United Kingdom"/>
    <s v="WESTERN EUROPE"/>
    <s v="American Express"/>
    <n v="8"/>
    <n v="3.3"/>
    <x v="1"/>
    <s v="Házas"/>
    <x v="27"/>
  </r>
  <r>
    <n v="649"/>
    <s v="Spain"/>
    <s v="WESTERN EUROPE"/>
    <s v="Mastercard"/>
    <n v="2"/>
    <n v="9.83"/>
    <x v="1"/>
    <s v="Házas"/>
    <x v="22"/>
  </r>
  <r>
    <n v="650"/>
    <s v="Portugal"/>
    <s v="WESTERN EUROPE"/>
    <s v="Visa"/>
    <n v="7"/>
    <n v="5.58"/>
    <x v="1"/>
    <s v="Házas"/>
    <x v="36"/>
  </r>
  <r>
    <n v="651"/>
    <s v="France"/>
    <s v="WESTERN EUROPE"/>
    <s v="Switch"/>
    <n v="3"/>
    <n v="9.2100000000000009"/>
    <x v="1"/>
    <s v="Házas"/>
    <x v="0"/>
  </r>
  <r>
    <n v="652"/>
    <s v="Germany"/>
    <s v="WESTERN EUROPE"/>
    <s v="Visa"/>
    <n v="2"/>
    <n v="6.39"/>
    <x v="0"/>
    <s v="Házas"/>
    <x v="30"/>
  </r>
  <r>
    <n v="653"/>
    <s v="Sweden"/>
    <s v="WESTERN EUROPE"/>
    <s v="Visa"/>
    <n v="2"/>
    <n v="3.78"/>
    <x v="1"/>
    <s v="Házas"/>
    <x v="18"/>
  </r>
  <r>
    <n v="654"/>
    <s v="Croatia"/>
    <s v="EASTERN EUROPE"/>
    <s v="Switch"/>
    <n v="7"/>
    <n v="8.65"/>
    <x v="1"/>
    <s v="Egyedülálló"/>
    <x v="21"/>
  </r>
  <r>
    <n v="655"/>
    <s v="Poland"/>
    <s v="EASTERN EUROPE"/>
    <s v="Switch"/>
    <n v="10"/>
    <n v="6.96"/>
    <x v="1"/>
    <s v="Házas"/>
    <x v="10"/>
  </r>
  <r>
    <n v="656"/>
    <s v="United Kingdom"/>
    <s v="WESTERN EUROPE"/>
    <s v="American Express"/>
    <n v="2"/>
    <n v="4.97"/>
    <x v="1"/>
    <s v="Egyedülálló"/>
    <x v="35"/>
  </r>
  <r>
    <n v="657"/>
    <s v="Monaco"/>
    <s v="WESTERN EUROPE"/>
    <s v="Visa"/>
    <n v="7"/>
    <n v="3.27"/>
    <x v="0"/>
    <s v="Házas"/>
    <x v="47"/>
  </r>
  <r>
    <n v="658"/>
    <s v="Poland"/>
    <s v="EASTERN EUROPE"/>
    <s v="Mastercard"/>
    <n v="8"/>
    <n v="8.81"/>
    <x v="1"/>
    <s v="Házas"/>
    <x v="45"/>
  </r>
  <r>
    <n v="659"/>
    <s v="Liechtenstein"/>
    <s v="WESTERN EUROPE"/>
    <s v="Store Card"/>
    <n v="9"/>
    <n v="6.64"/>
    <x v="1"/>
    <s v="Egyedülálló"/>
    <x v="5"/>
  </r>
  <r>
    <n v="660"/>
    <s v="Luxembourg"/>
    <s v="WESTERN EUROPE"/>
    <s v="American Express"/>
    <n v="7"/>
    <n v="2.2599999999999998"/>
    <x v="0"/>
    <s v="Házas"/>
    <x v="13"/>
  </r>
  <r>
    <n v="661"/>
    <s v="Bosnia and Herzegovina"/>
    <s v="EASTERN EUROPE"/>
    <s v="Visa"/>
    <n v="3"/>
    <n v="8.6999999999999993"/>
    <x v="1"/>
    <s v="Egyedülálló"/>
    <x v="56"/>
  </r>
  <r>
    <n v="662"/>
    <s v="Austria"/>
    <s v="WESTERN EUROPE"/>
    <s v="Mastercard"/>
    <n v="6"/>
    <n v="6.68"/>
    <x v="1"/>
    <s v="Egyedülálló"/>
    <x v="7"/>
  </r>
  <r>
    <n v="663"/>
    <s v="Albania"/>
    <s v="EASTERN EUROPE"/>
    <s v="Visa"/>
    <n v="2"/>
    <n v="8.5500000000000007"/>
    <x v="1"/>
    <s v="Házas"/>
    <x v="22"/>
  </r>
  <r>
    <n v="664"/>
    <s v="Latvia"/>
    <s v="BALTICS"/>
    <s v="Mastercard"/>
    <n v="6"/>
    <n v="9.14"/>
    <x v="0"/>
    <s v="Egyedülálló"/>
    <x v="13"/>
  </r>
  <r>
    <n v="665"/>
    <s v="Greece"/>
    <s v="WESTERN EUROPE"/>
    <s v="Store Card"/>
    <n v="4"/>
    <n v="3.64"/>
    <x v="1"/>
    <s v="Házas"/>
    <x v="36"/>
  </r>
  <r>
    <n v="666"/>
    <s v="Hungary"/>
    <s v="EASTERN EUROPE"/>
    <s v="Mastercard"/>
    <n v="2"/>
    <n v="5.43"/>
    <x v="0"/>
    <s v="Házas"/>
    <x v="14"/>
  </r>
  <r>
    <n v="667"/>
    <s v="Estonia"/>
    <s v="BALTICS"/>
    <s v="Visa"/>
    <n v="3"/>
    <n v="7.89"/>
    <x v="0"/>
    <s v="Házas"/>
    <x v="52"/>
  </r>
  <r>
    <n v="668"/>
    <s v="Czech Republic"/>
    <s v="EASTERN EUROPE"/>
    <s v="Visa"/>
    <n v="4"/>
    <n v="1.99"/>
    <x v="1"/>
    <s v="Házas"/>
    <x v="48"/>
  </r>
  <r>
    <n v="669"/>
    <s v="Hungary"/>
    <s v="EASTERN EUROPE"/>
    <s v="Switch"/>
    <n v="10"/>
    <n v="5.63"/>
    <x v="0"/>
    <s v="Házas"/>
    <x v="26"/>
  </r>
  <r>
    <n v="670"/>
    <s v="Malta"/>
    <s v="WESTERN EUROPE"/>
    <s v="Visa"/>
    <n v="8"/>
    <n v="9.32"/>
    <x v="0"/>
    <s v="Házas"/>
    <x v="36"/>
  </r>
  <r>
    <n v="671"/>
    <s v="Croatia"/>
    <s v="EASTERN EUROPE"/>
    <s v="American Express"/>
    <n v="4"/>
    <n v="1.77"/>
    <x v="0"/>
    <s v="Egyedülálló"/>
    <x v="35"/>
  </r>
  <r>
    <n v="672"/>
    <s v="Gibraltar"/>
    <s v="WESTERN EUROPE"/>
    <s v="Visa"/>
    <n v="5"/>
    <n v="6.74"/>
    <x v="1"/>
    <s v="Házas"/>
    <x v="37"/>
  </r>
  <r>
    <n v="673"/>
    <s v="Ireland"/>
    <s v="WESTERN EUROPE"/>
    <s v="Mastercard"/>
    <n v="10"/>
    <n v="1.36"/>
    <x v="1"/>
    <s v="Egyedülálló"/>
    <x v="27"/>
  </r>
  <r>
    <n v="674"/>
    <s v="Croatia"/>
    <s v="EASTERN EUROPE"/>
    <s v="Mastercard"/>
    <n v="3"/>
    <n v="4.93"/>
    <x v="0"/>
    <s v="Házas"/>
    <x v="26"/>
  </r>
  <r>
    <n v="675"/>
    <s v="Luxembourg"/>
    <s v="WESTERN EUROPE"/>
    <s v="American Express"/>
    <n v="4"/>
    <n v="3.31"/>
    <x v="1"/>
    <s v="Házas"/>
    <x v="23"/>
  </r>
  <r>
    <n v="676"/>
    <s v="Denmark"/>
    <s v="WESTERN EUROPE"/>
    <s v="Visa"/>
    <n v="4"/>
    <n v="9.76"/>
    <x v="1"/>
    <s v="Házas"/>
    <x v="42"/>
  </r>
  <r>
    <n v="677"/>
    <s v="Slovenia"/>
    <s v="EASTERN EUROPE"/>
    <s v="Store Card"/>
    <n v="7"/>
    <n v="5.46"/>
    <x v="1"/>
    <s v="Házas"/>
    <x v="12"/>
  </r>
  <r>
    <n v="678"/>
    <s v="Germany"/>
    <s v="WESTERN EUROPE"/>
    <s v="Visa"/>
    <n v="3"/>
    <n v="7.61"/>
    <x v="0"/>
    <s v="Házas"/>
    <x v="56"/>
  </r>
  <r>
    <n v="679"/>
    <s v="Ukraine"/>
    <s v="EASTERN EUROPE"/>
    <s v="Visa"/>
    <n v="2"/>
    <n v="3.28"/>
    <x v="1"/>
    <s v="Egyedülálló"/>
    <x v="15"/>
  </r>
  <r>
    <n v="680"/>
    <s v="Serbia"/>
    <s v="EASTERN EUROPE"/>
    <s v="American Express"/>
    <n v="1"/>
    <n v="6.9"/>
    <x v="1"/>
    <s v="Házas"/>
    <x v="34"/>
  </r>
  <r>
    <n v="681"/>
    <s v="Bulgaria"/>
    <s v="EASTERN EUROPE"/>
    <s v="American Express"/>
    <n v="8"/>
    <n v="8.91"/>
    <x v="0"/>
    <s v="Házas"/>
    <x v="13"/>
  </r>
  <r>
    <n v="682"/>
    <s v="Turkey"/>
    <s v="NEAR EAST"/>
    <s v="Switch"/>
    <n v="7"/>
    <n v="9.4"/>
    <x v="0"/>
    <s v="Egyedülálló"/>
    <x v="7"/>
  </r>
  <r>
    <n v="683"/>
    <s v="Monaco"/>
    <s v="WESTERN EUROPE"/>
    <s v="American Express"/>
    <n v="4"/>
    <n v="4.3899999999999997"/>
    <x v="0"/>
    <s v="Házas"/>
    <x v="18"/>
  </r>
  <r>
    <n v="684"/>
    <s v="Kosovo"/>
    <s v="EASTERN EUROPE"/>
    <s v="American Express"/>
    <n v="3"/>
    <n v="9.51"/>
    <x v="0"/>
    <s v="Házas"/>
    <x v="34"/>
  </r>
  <r>
    <n v="685"/>
    <s v="Malta"/>
    <s v="WESTERN EUROPE"/>
    <s v="American Express"/>
    <n v="3"/>
    <n v="1.22"/>
    <x v="1"/>
    <s v="Házas"/>
    <x v="7"/>
  </r>
  <r>
    <n v="686"/>
    <s v="Gibraltar"/>
    <s v="WESTERN EUROPE"/>
    <s v="Mastercard"/>
    <n v="9"/>
    <n v="8.7100000000000009"/>
    <x v="1"/>
    <s v="Házas"/>
    <x v="48"/>
  </r>
  <r>
    <n v="687"/>
    <s v="Malta"/>
    <s v="WESTERN EUROPE"/>
    <s v="Switch"/>
    <n v="9"/>
    <n v="1.38"/>
    <x v="1"/>
    <s v="Házas"/>
    <x v="0"/>
  </r>
  <r>
    <n v="688"/>
    <s v="Serbia"/>
    <s v="EASTERN EUROPE"/>
    <s v="Switch"/>
    <n v="2"/>
    <n v="8.8800000000000008"/>
    <x v="1"/>
    <s v="Házas"/>
    <x v="19"/>
  </r>
  <r>
    <n v="689"/>
    <s v="Hungary"/>
    <s v="EASTERN EUROPE"/>
    <s v="Visa"/>
    <n v="5"/>
    <n v="8.84"/>
    <x v="0"/>
    <s v="Házas"/>
    <x v="35"/>
  </r>
  <r>
    <n v="690"/>
    <s v="Estonia"/>
    <s v="BALTICS"/>
    <s v="Store Card"/>
    <n v="1"/>
    <n v="5.95"/>
    <x v="1"/>
    <s v="Házas"/>
    <x v="59"/>
  </r>
  <r>
    <n v="691"/>
    <s v="Austria"/>
    <s v="WESTERN EUROPE"/>
    <s v="Store Card"/>
    <n v="2"/>
    <n v="3.53"/>
    <x v="1"/>
    <s v="Házas"/>
    <x v="42"/>
  </r>
  <r>
    <n v="692"/>
    <s v="Albania"/>
    <s v="EASTERN EUROPE"/>
    <s v="Switch"/>
    <n v="10"/>
    <n v="4.46"/>
    <x v="1"/>
    <s v="Házas"/>
    <x v="45"/>
  </r>
  <r>
    <n v="693"/>
    <s v="Kosovo"/>
    <s v="EASTERN EUROPE"/>
    <s v="Store Card"/>
    <n v="8"/>
    <n v="4.97"/>
    <x v="1"/>
    <s v="Házas"/>
    <x v="37"/>
  </r>
  <r>
    <n v="694"/>
    <s v="Estonia"/>
    <s v="BALTICS"/>
    <s v="Visa"/>
    <n v="7"/>
    <n v="7.09"/>
    <x v="0"/>
    <s v="Házas"/>
    <x v="19"/>
  </r>
  <r>
    <n v="695"/>
    <s v="Andorra"/>
    <s v="WESTERN EUROPE"/>
    <s v="Mastercard"/>
    <n v="7"/>
    <n v="2.0099999999999998"/>
    <x v="1"/>
    <s v="Házas"/>
    <x v="5"/>
  </r>
  <r>
    <n v="696"/>
    <s v="Gibraltar"/>
    <s v="WESTERN EUROPE"/>
    <s v="American Express"/>
    <n v="2"/>
    <n v="5.42"/>
    <x v="0"/>
    <s v="Házas"/>
    <x v="55"/>
  </r>
  <r>
    <n v="697"/>
    <s v="Malta"/>
    <s v="WESTERN EUROPE"/>
    <s v="Mastercard"/>
    <n v="5"/>
    <n v="6.49"/>
    <x v="1"/>
    <s v="Egyedülálló"/>
    <x v="19"/>
  </r>
  <r>
    <n v="698"/>
    <s v="Portugal"/>
    <s v="WESTERN EUROPE"/>
    <s v="Visa"/>
    <n v="7"/>
    <n v="7.28"/>
    <x v="1"/>
    <s v="Házas"/>
    <x v="45"/>
  </r>
  <r>
    <n v="699"/>
    <s v="Kosovo"/>
    <s v="EASTERN EUROPE"/>
    <s v="Store Card"/>
    <n v="3"/>
    <n v="4.5999999999999996"/>
    <x v="1"/>
    <s v="Házas"/>
    <x v="49"/>
  </r>
  <r>
    <n v="700"/>
    <s v="Monaco"/>
    <s v="WESTERN EUROPE"/>
    <s v="American Express"/>
    <n v="8"/>
    <n v="4.9400000000000004"/>
    <x v="1"/>
    <s v="Házas"/>
    <x v="5"/>
  </r>
  <r>
    <n v="701"/>
    <s v="Turkey"/>
    <s v="NEAR EAST"/>
    <s v="Mastercard"/>
    <n v="3"/>
    <n v="3.37"/>
    <x v="1"/>
    <s v="Egyedülálló"/>
    <x v="11"/>
  </r>
  <r>
    <n v="702"/>
    <s v="Cyprus"/>
    <s v="NEAR EAST"/>
    <s v="Mastercard"/>
    <n v="10"/>
    <n v="1.24"/>
    <x v="0"/>
    <s v="Házas"/>
    <x v="19"/>
  </r>
  <r>
    <n v="703"/>
    <s v="Andorra"/>
    <s v="WESTERN EUROPE"/>
    <s v="Visa"/>
    <n v="6"/>
    <n v="7.26"/>
    <x v="1"/>
    <s v="Házas"/>
    <x v="36"/>
  </r>
  <r>
    <n v="704"/>
    <s v="Czech Republic"/>
    <s v="EASTERN EUROPE"/>
    <s v="Visa"/>
    <n v="8"/>
    <n v="8.09"/>
    <x v="1"/>
    <s v="Házas"/>
    <x v="14"/>
  </r>
  <r>
    <n v="705"/>
    <s v="Czech Republic"/>
    <s v="EASTERN EUROPE"/>
    <s v="American Express"/>
    <n v="5"/>
    <n v="4.24"/>
    <x v="1"/>
    <s v="Házas"/>
    <x v="2"/>
  </r>
  <r>
    <n v="706"/>
    <s v="Iceland"/>
    <s v="WESTERN EUROPE"/>
    <s v="Store Card"/>
    <n v="5"/>
    <n v="8.4700000000000006"/>
    <x v="1"/>
    <s v="Házas"/>
    <x v="10"/>
  </r>
  <r>
    <n v="707"/>
    <s v="Slovenia"/>
    <s v="EASTERN EUROPE"/>
    <s v="Store Card"/>
    <n v="4"/>
    <n v="3.27"/>
    <x v="1"/>
    <s v="Házas"/>
    <x v="33"/>
  </r>
  <r>
    <n v="708"/>
    <s v="Montenegro"/>
    <s v="EASTERN EUROPE"/>
    <s v="Visa"/>
    <n v="10"/>
    <n v="7.84"/>
    <x v="1"/>
    <s v="Házas"/>
    <x v="38"/>
  </r>
  <r>
    <n v="709"/>
    <s v="Kosovo"/>
    <s v="EASTERN EUROPE"/>
    <s v="Mastercard"/>
    <n v="7"/>
    <n v="5.97"/>
    <x v="1"/>
    <s v="Házas"/>
    <x v="15"/>
  </r>
  <r>
    <n v="710"/>
    <s v="Spain"/>
    <s v="WESTERN EUROPE"/>
    <s v="Visa"/>
    <n v="4"/>
    <n v="9.68"/>
    <x v="1"/>
    <s v="Házas"/>
    <x v="32"/>
  </r>
  <r>
    <n v="711"/>
    <s v="Greece"/>
    <s v="WESTERN EUROPE"/>
    <s v="Mastercard"/>
    <n v="3"/>
    <n v="3.52"/>
    <x v="1"/>
    <s v="Házas"/>
    <x v="53"/>
  </r>
  <r>
    <n v="712"/>
    <s v="Albania"/>
    <s v="EASTERN EUROPE"/>
    <s v="Mastercard"/>
    <n v="8"/>
    <n v="7.89"/>
    <x v="0"/>
    <s v="Házas"/>
    <x v="15"/>
  </r>
  <r>
    <n v="713"/>
    <s v="Monaco"/>
    <s v="WESTERN EUROPE"/>
    <s v="Store Card"/>
    <n v="5"/>
    <n v="2.0499999999999998"/>
    <x v="0"/>
    <s v="Egyedülálló"/>
    <x v="38"/>
  </r>
  <r>
    <n v="714"/>
    <s v="Hungary"/>
    <s v="EASTERN EUROPE"/>
    <s v="Visa"/>
    <n v="6"/>
    <n v="5.0599999999999996"/>
    <x v="1"/>
    <s v="Házas"/>
    <x v="47"/>
  </r>
  <r>
    <n v="715"/>
    <s v="Italy"/>
    <s v="WESTERN EUROPE"/>
    <s v="Mastercard"/>
    <n v="2"/>
    <n v="5.18"/>
    <x v="0"/>
    <s v="Házas"/>
    <x v="34"/>
  </r>
  <r>
    <n v="716"/>
    <s v="Turkey"/>
    <s v="NEAR EAST"/>
    <s v="Mastercard"/>
    <n v="1"/>
    <n v="2.38"/>
    <x v="1"/>
    <s v="Házas"/>
    <x v="14"/>
  </r>
  <r>
    <n v="717"/>
    <s v="Serbia"/>
    <s v="EASTERN EUROPE"/>
    <s v="Visa"/>
    <n v="7"/>
    <n v="3.97"/>
    <x v="1"/>
    <s v="Házas"/>
    <x v="43"/>
  </r>
  <r>
    <n v="718"/>
    <s v="Malta"/>
    <s v="WESTERN EUROPE"/>
    <s v="Store Card"/>
    <n v="5"/>
    <n v="7.26"/>
    <x v="1"/>
    <s v="Házas"/>
    <x v="45"/>
  </r>
  <r>
    <n v="719"/>
    <s v="Denmark"/>
    <s v="WESTERN EUROPE"/>
    <s v="American Express"/>
    <n v="8"/>
    <n v="8.27"/>
    <x v="1"/>
    <s v="Egyedülálló"/>
    <x v="41"/>
  </r>
  <r>
    <n v="720"/>
    <s v="Slovakia"/>
    <s v="EASTERN EUROPE"/>
    <s v="Mastercard"/>
    <n v="10"/>
    <n v="8.0399999999999991"/>
    <x v="1"/>
    <s v="Házas"/>
    <x v="5"/>
  </r>
  <r>
    <n v="721"/>
    <s v="Romania"/>
    <s v="EASTERN EUROPE"/>
    <s v="Switch"/>
    <n v="7"/>
    <n v="5.28"/>
    <x v="0"/>
    <s v="Házas"/>
    <x v="49"/>
  </r>
  <r>
    <n v="722"/>
    <s v="Lithuania"/>
    <s v="BALTICS"/>
    <s v="Switch"/>
    <n v="10"/>
    <n v="5.93"/>
    <x v="0"/>
    <s v="Házas"/>
    <x v="45"/>
  </r>
  <r>
    <n v="723"/>
    <s v="Austria"/>
    <s v="WESTERN EUROPE"/>
    <s v="American Express"/>
    <n v="4"/>
    <n v="4"/>
    <x v="1"/>
    <s v="Egyedülálló"/>
    <x v="28"/>
  </r>
  <r>
    <n v="724"/>
    <s v="Portugal"/>
    <s v="WESTERN EUROPE"/>
    <s v="Visa"/>
    <n v="5"/>
    <n v="6.96"/>
    <x v="1"/>
    <s v="Házas"/>
    <x v="52"/>
  </r>
  <r>
    <n v="725"/>
    <s v="Bulgaria"/>
    <s v="EASTERN EUROPE"/>
    <s v="Visa"/>
    <n v="8"/>
    <n v="2.9"/>
    <x v="1"/>
    <s v="Egyedülálló"/>
    <x v="1"/>
  </r>
  <r>
    <n v="726"/>
    <s v="Czech Republic"/>
    <s v="EASTERN EUROPE"/>
    <s v="Mastercard"/>
    <n v="9"/>
    <n v="1.8"/>
    <x v="1"/>
    <s v="Házas"/>
    <x v="35"/>
  </r>
  <r>
    <n v="727"/>
    <s v="Germany"/>
    <s v="WESTERN EUROPE"/>
    <s v="American Express"/>
    <n v="9"/>
    <n v="1.65"/>
    <x v="0"/>
    <s v="Házas"/>
    <x v="0"/>
  </r>
  <r>
    <n v="728"/>
    <s v="Romania"/>
    <s v="EASTERN EUROPE"/>
    <s v="Mastercard"/>
    <n v="10"/>
    <n v="4.34"/>
    <x v="1"/>
    <s v="Házas"/>
    <x v="58"/>
  </r>
  <r>
    <n v="729"/>
    <s v="Lithuania"/>
    <s v="BALTICS"/>
    <s v="Visa"/>
    <n v="7"/>
    <n v="4.5599999999999996"/>
    <x v="1"/>
    <s v="Házas"/>
    <x v="43"/>
  </r>
  <r>
    <n v="730"/>
    <s v="Denmark"/>
    <s v="WESTERN EUROPE"/>
    <s v="Mastercard"/>
    <n v="7"/>
    <n v="7.89"/>
    <x v="1"/>
    <s v="Házas"/>
    <x v="4"/>
  </r>
  <r>
    <n v="731"/>
    <s v="Spain"/>
    <s v="WESTERN EUROPE"/>
    <s v="Mastercard"/>
    <n v="10"/>
    <n v="5.98"/>
    <x v="0"/>
    <s v="Házas"/>
    <x v="15"/>
  </r>
  <r>
    <n v="732"/>
    <s v="Hungary"/>
    <s v="EASTERN EUROPE"/>
    <s v="Mastercard"/>
    <n v="6"/>
    <n v="1.73"/>
    <x v="1"/>
    <s v="Házas"/>
    <x v="13"/>
  </r>
  <r>
    <n v="733"/>
    <s v="Belgium"/>
    <s v="WESTERN EUROPE"/>
    <s v="Switch"/>
    <n v="4"/>
    <n v="2.4300000000000002"/>
    <x v="1"/>
    <s v="Házas"/>
    <x v="0"/>
  </r>
  <r>
    <n v="734"/>
    <s v="Montenegro"/>
    <s v="EASTERN EUROPE"/>
    <s v="Visa"/>
    <n v="3"/>
    <n v="6.99"/>
    <x v="1"/>
    <s v="Házas"/>
    <x v="48"/>
  </r>
  <r>
    <n v="735"/>
    <s v="Netherlands"/>
    <s v="WESTERN EUROPE"/>
    <s v="American Express"/>
    <n v="1"/>
    <n v="9.33"/>
    <x v="1"/>
    <s v="Egyedülálló"/>
    <x v="37"/>
  </r>
  <r>
    <n v="736"/>
    <s v="Romania"/>
    <s v="EASTERN EUROPE"/>
    <s v="Switch"/>
    <n v="2"/>
    <n v="7.77"/>
    <x v="1"/>
    <s v="Házas"/>
    <x v="22"/>
  </r>
  <r>
    <n v="737"/>
    <s v="Ireland"/>
    <s v="WESTERN EUROPE"/>
    <s v="Visa"/>
    <n v="10"/>
    <n v="8.77"/>
    <x v="1"/>
    <s v="Házas"/>
    <x v="28"/>
  </r>
  <r>
    <n v="738"/>
    <s v="Turkey"/>
    <s v="NEAR EAST"/>
    <s v="Switch"/>
    <n v="6"/>
    <n v="5.26"/>
    <x v="0"/>
    <s v="Házas"/>
    <x v="31"/>
  </r>
  <r>
    <n v="739"/>
    <s v="Albania"/>
    <s v="EASTERN EUROPE"/>
    <s v="American Express"/>
    <n v="8"/>
    <n v="3.36"/>
    <x v="0"/>
    <s v="Házas"/>
    <x v="1"/>
  </r>
  <r>
    <n v="740"/>
    <s v="Greece"/>
    <s v="WESTERN EUROPE"/>
    <s v="Mastercard"/>
    <n v="10"/>
    <n v="4.08"/>
    <x v="1"/>
    <s v="Házas"/>
    <x v="26"/>
  </r>
  <r>
    <n v="741"/>
    <s v="Slovenia"/>
    <s v="EASTERN EUROPE"/>
    <s v="Mastercard"/>
    <n v="2"/>
    <n v="8.64"/>
    <x v="1"/>
    <s v="Házas"/>
    <x v="43"/>
  </r>
  <r>
    <n v="742"/>
    <s v="Croatia"/>
    <s v="EASTERN EUROPE"/>
    <s v="Visa"/>
    <n v="1"/>
    <n v="7.05"/>
    <x v="1"/>
    <s v="Egyedülálló"/>
    <x v="45"/>
  </r>
  <r>
    <n v="743"/>
    <s v="Poland"/>
    <s v="EASTERN EUROPE"/>
    <s v="Visa"/>
    <n v="9"/>
    <n v="7.15"/>
    <x v="0"/>
    <s v="Házas"/>
    <x v="52"/>
  </r>
  <r>
    <n v="744"/>
    <s v="Slovakia"/>
    <s v="EASTERN EUROPE"/>
    <s v="Store Card"/>
    <n v="3"/>
    <n v="2.86"/>
    <x v="1"/>
    <s v="Házas"/>
    <x v="42"/>
  </r>
  <r>
    <n v="745"/>
    <s v="Portugal"/>
    <s v="WESTERN EUROPE"/>
    <s v="Mastercard"/>
    <n v="8"/>
    <n v="1.83"/>
    <x v="0"/>
    <s v="Házas"/>
    <x v="15"/>
  </r>
  <r>
    <n v="746"/>
    <s v="Liechtenstein"/>
    <s v="WESTERN EUROPE"/>
    <s v="Store Card"/>
    <n v="9"/>
    <n v="8.69"/>
    <x v="1"/>
    <s v="Egyedülálló"/>
    <x v="52"/>
  </r>
  <r>
    <n v="747"/>
    <s v="France"/>
    <s v="WESTERN EUROPE"/>
    <s v="Visa"/>
    <n v="2"/>
    <n v="1.17"/>
    <x v="0"/>
    <s v="Egyedülálló"/>
    <x v="4"/>
  </r>
  <r>
    <n v="748"/>
    <s v="Iceland"/>
    <s v="WESTERN EUROPE"/>
    <s v="Store Card"/>
    <n v="4"/>
    <n v="1.55"/>
    <x v="0"/>
    <s v="Házas"/>
    <x v="29"/>
  </r>
  <r>
    <n v="749"/>
    <s v="Serbia"/>
    <s v="EASTERN EUROPE"/>
    <s v="Store Card"/>
    <n v="9"/>
    <n v="4.2300000000000004"/>
    <x v="1"/>
    <s v="Házas"/>
    <x v="19"/>
  </r>
  <r>
    <n v="750"/>
    <s v="Greece"/>
    <s v="WESTERN EUROPE"/>
    <s v="Visa"/>
    <n v="3"/>
    <n v="7.08"/>
    <x v="1"/>
    <s v="Egyedülálló"/>
    <x v="35"/>
  </r>
  <r>
    <n v="751"/>
    <s v="Lithuania"/>
    <s v="BALTICS"/>
    <s v="Mastercard"/>
    <n v="3"/>
    <n v="1.55"/>
    <x v="1"/>
    <s v="Egyedülálló"/>
    <x v="18"/>
  </r>
  <r>
    <n v="752"/>
    <s v="Monaco"/>
    <s v="WESTERN EUROPE"/>
    <s v="Visa"/>
    <n v="7"/>
    <n v="2.36"/>
    <x v="0"/>
    <s v="Házas"/>
    <x v="4"/>
  </r>
  <r>
    <n v="753"/>
    <s v="Belgium"/>
    <s v="WESTERN EUROPE"/>
    <s v="Mastercard"/>
    <n v="8"/>
    <n v="8.82"/>
    <x v="1"/>
    <s v="Házas"/>
    <x v="33"/>
  </r>
  <r>
    <n v="754"/>
    <s v="Spain"/>
    <s v="WESTERN EUROPE"/>
    <s v="Switch"/>
    <n v="9"/>
    <n v="3.58"/>
    <x v="0"/>
    <s v="Házas"/>
    <x v="38"/>
  </r>
  <r>
    <n v="755"/>
    <s v="Turkey"/>
    <s v="NEAR EAST"/>
    <s v="American Express"/>
    <n v="6"/>
    <n v="7.39"/>
    <x v="1"/>
    <s v="Házas"/>
    <x v="32"/>
  </r>
  <r>
    <n v="756"/>
    <s v="Latvia"/>
    <s v="BALTICS"/>
    <s v="Mastercard"/>
    <n v="6"/>
    <n v="5.58"/>
    <x v="0"/>
    <s v="Házas"/>
    <x v="7"/>
  </r>
  <r>
    <n v="757"/>
    <s v="Estonia"/>
    <s v="BALTICS"/>
    <s v="Mastercard"/>
    <n v="8"/>
    <n v="4.34"/>
    <x v="1"/>
    <s v="Házas"/>
    <x v="25"/>
  </r>
  <r>
    <n v="758"/>
    <s v="Ireland"/>
    <s v="WESTERN EUROPE"/>
    <s v="American Express"/>
    <n v="1"/>
    <n v="7.54"/>
    <x v="1"/>
    <s v="Házas"/>
    <x v="2"/>
  </r>
  <r>
    <n v="759"/>
    <s v="Poland"/>
    <s v="EASTERN EUROPE"/>
    <s v="American Express"/>
    <n v="2"/>
    <n v="5.5"/>
    <x v="0"/>
    <s v="Egyedülálló"/>
    <x v="23"/>
  </r>
  <r>
    <n v="760"/>
    <s v="Monaco"/>
    <s v="WESTERN EUROPE"/>
    <s v="Visa"/>
    <n v="3"/>
    <n v="4.99"/>
    <x v="0"/>
    <s v="Házas"/>
    <x v="5"/>
  </r>
  <r>
    <n v="761"/>
    <s v="Ireland"/>
    <s v="WESTERN EUROPE"/>
    <s v="Mastercard"/>
    <n v="9"/>
    <n v="5.2"/>
    <x v="0"/>
    <s v="Házas"/>
    <x v="17"/>
  </r>
  <r>
    <n v="762"/>
    <s v="Hungary"/>
    <s v="EASTERN EUROPE"/>
    <s v="Visa"/>
    <n v="7"/>
    <n v="6.6"/>
    <x v="1"/>
    <s v="Egyedülálló"/>
    <x v="7"/>
  </r>
  <r>
    <n v="763"/>
    <s v="Andorra"/>
    <s v="WESTERN EUROPE"/>
    <s v="Switch"/>
    <n v="1"/>
    <n v="1.31"/>
    <x v="1"/>
    <s v="Házas"/>
    <x v="38"/>
  </r>
  <r>
    <n v="764"/>
    <s v="Turkey"/>
    <s v="NEAR EAST"/>
    <s v="Visa"/>
    <n v="8"/>
    <n v="7.82"/>
    <x v="1"/>
    <s v="Házas"/>
    <x v="31"/>
  </r>
  <r>
    <n v="765"/>
    <s v="Estonia"/>
    <s v="BALTICS"/>
    <s v="Store Card"/>
    <n v="10"/>
    <n v="8.3000000000000007"/>
    <x v="1"/>
    <s v="Egyedülálló"/>
    <x v="36"/>
  </r>
  <r>
    <n v="766"/>
    <s v="Germany"/>
    <s v="WESTERN EUROPE"/>
    <s v="Mastercard"/>
    <n v="1"/>
    <n v="9.67"/>
    <x v="1"/>
    <s v="Egyedülálló"/>
    <x v="59"/>
  </r>
  <r>
    <n v="767"/>
    <s v="Serbia"/>
    <s v="EASTERN EUROPE"/>
    <s v="Visa"/>
    <n v="2"/>
    <n v="8.33"/>
    <x v="1"/>
    <s v="Egyedülálló"/>
    <x v="1"/>
  </r>
  <r>
    <n v="768"/>
    <s v="Iceland"/>
    <s v="WESTERN EUROPE"/>
    <s v="Mastercard"/>
    <n v="7"/>
    <n v="1.17"/>
    <x v="1"/>
    <s v="Házas"/>
    <x v="50"/>
  </r>
  <r>
    <n v="769"/>
    <s v="Spain"/>
    <s v="WESTERN EUROPE"/>
    <s v="Store Card"/>
    <n v="7"/>
    <n v="1.49"/>
    <x v="1"/>
    <s v="Egyedülálló"/>
    <x v="30"/>
  </r>
  <r>
    <n v="770"/>
    <s v="Gibraltar"/>
    <s v="WESTERN EUROPE"/>
    <s v="Store Card"/>
    <n v="8"/>
    <n v="8.17"/>
    <x v="1"/>
    <s v="Házas"/>
    <x v="19"/>
  </r>
  <r>
    <n v="771"/>
    <s v="Serbia"/>
    <s v="EASTERN EUROPE"/>
    <s v="Mastercard"/>
    <n v="1"/>
    <n v="7.81"/>
    <x v="0"/>
    <s v="Egyedülálló"/>
    <x v="14"/>
  </r>
  <r>
    <n v="772"/>
    <s v="Croatia"/>
    <s v="EASTERN EUROPE"/>
    <s v="American Express"/>
    <n v="2"/>
    <n v="3.46"/>
    <x v="1"/>
    <s v="Házas"/>
    <x v="29"/>
  </r>
  <r>
    <n v="773"/>
    <s v="Greece"/>
    <s v="WESTERN EUROPE"/>
    <s v="Visa"/>
    <n v="7"/>
    <n v="5.4"/>
    <x v="0"/>
    <s v="Házas"/>
    <x v="14"/>
  </r>
  <r>
    <n v="774"/>
    <s v="Liechtenstein"/>
    <s v="WESTERN EUROPE"/>
    <s v="American Express"/>
    <n v="1"/>
    <n v="3.41"/>
    <x v="1"/>
    <s v="Házas"/>
    <x v="5"/>
  </r>
  <r>
    <n v="775"/>
    <s v="Poland"/>
    <s v="EASTERN EUROPE"/>
    <s v="Switch"/>
    <n v="5"/>
    <n v="2.2200000000000002"/>
    <x v="1"/>
    <s v="Házas"/>
    <x v="36"/>
  </r>
  <r>
    <n v="776"/>
    <s v="Switzerland"/>
    <s v="WESTERN EUROPE"/>
    <s v="American Express"/>
    <n v="5"/>
    <n v="3.01"/>
    <x v="0"/>
    <s v="Házas"/>
    <x v="17"/>
  </r>
  <r>
    <n v="777"/>
    <s v="Ireland"/>
    <s v="WESTERN EUROPE"/>
    <s v="Visa"/>
    <n v="2"/>
    <n v="1.17"/>
    <x v="1"/>
    <s v="Házas"/>
    <x v="36"/>
  </r>
  <r>
    <n v="778"/>
    <s v="Greece"/>
    <s v="WESTERN EUROPE"/>
    <s v="Visa"/>
    <n v="1"/>
    <n v="8.27"/>
    <x v="1"/>
    <s v="Házas"/>
    <x v="41"/>
  </r>
  <r>
    <n v="779"/>
    <s v="Finland"/>
    <s v="WESTERN EUROPE"/>
    <s v="American Express"/>
    <n v="8"/>
    <n v="1.37"/>
    <x v="0"/>
    <s v="Házas"/>
    <x v="52"/>
  </r>
  <r>
    <n v="780"/>
    <s v="Greece"/>
    <s v="WESTERN EUROPE"/>
    <s v="Visa"/>
    <n v="7"/>
    <n v="2.19"/>
    <x v="1"/>
    <s v="Házas"/>
    <x v="4"/>
  </r>
  <r>
    <n v="781"/>
    <s v="Ireland"/>
    <s v="WESTERN EUROPE"/>
    <s v="Mastercard"/>
    <n v="2"/>
    <n v="4.2699999999999996"/>
    <x v="1"/>
    <s v="Házas"/>
    <x v="8"/>
  </r>
  <r>
    <n v="782"/>
    <s v="Iceland"/>
    <s v="WESTERN EUROPE"/>
    <s v="Switch"/>
    <n v="5"/>
    <n v="6.81"/>
    <x v="1"/>
    <s v="Házas"/>
    <x v="35"/>
  </r>
  <r>
    <n v="783"/>
    <s v="Croatia"/>
    <s v="EASTERN EUROPE"/>
    <s v="Mastercard"/>
    <n v="8"/>
    <n v="6.11"/>
    <x v="1"/>
    <s v="Házas"/>
    <x v="23"/>
  </r>
  <r>
    <n v="784"/>
    <s v="Serbia"/>
    <s v="EASTERN EUROPE"/>
    <s v="Visa"/>
    <n v="8"/>
    <n v="4.53"/>
    <x v="1"/>
    <s v="Házas"/>
    <x v="7"/>
  </r>
  <r>
    <n v="785"/>
    <s v="Belgium"/>
    <s v="WESTERN EUROPE"/>
    <s v="Visa"/>
    <n v="3"/>
    <n v="8.1999999999999993"/>
    <x v="0"/>
    <s v="Házas"/>
    <x v="8"/>
  </r>
  <r>
    <n v="786"/>
    <s v="Slovenia"/>
    <s v="EASTERN EUROPE"/>
    <s v="Visa"/>
    <n v="1"/>
    <n v="1.01"/>
    <x v="1"/>
    <s v="Házas"/>
    <x v="18"/>
  </r>
  <r>
    <n v="787"/>
    <s v="Albania"/>
    <s v="EASTERN EUROPE"/>
    <s v="Switch"/>
    <n v="6"/>
    <n v="1.95"/>
    <x v="1"/>
    <s v="Házas"/>
    <x v="33"/>
  </r>
  <r>
    <n v="788"/>
    <s v="Monaco"/>
    <s v="WESTERN EUROPE"/>
    <s v="Visa"/>
    <n v="8"/>
    <n v="4.45"/>
    <x v="0"/>
    <s v="Házas"/>
    <x v="24"/>
  </r>
  <r>
    <n v="789"/>
    <s v="Slovenia"/>
    <s v="EASTERN EUROPE"/>
    <s v="Mastercard"/>
    <n v="2"/>
    <n v="2.68"/>
    <x v="1"/>
    <s v="Házas"/>
    <x v="22"/>
  </r>
  <r>
    <n v="790"/>
    <s v="Estonia"/>
    <s v="BALTICS"/>
    <s v="Switch"/>
    <n v="8"/>
    <n v="8.65"/>
    <x v="1"/>
    <s v="Házas"/>
    <x v="20"/>
  </r>
  <r>
    <n v="791"/>
    <s v="Greece"/>
    <s v="WESTERN EUROPE"/>
    <s v="Store Card"/>
    <n v="7"/>
    <n v="9.34"/>
    <x v="0"/>
    <s v="Házas"/>
    <x v="42"/>
  </r>
  <r>
    <n v="792"/>
    <s v="Portugal"/>
    <s v="WESTERN EUROPE"/>
    <s v="Visa"/>
    <n v="1"/>
    <n v="6.32"/>
    <x v="0"/>
    <s v="Házas"/>
    <x v="20"/>
  </r>
  <r>
    <n v="793"/>
    <s v="Liechtenstein"/>
    <s v="WESTERN EUROPE"/>
    <s v="Mastercard"/>
    <n v="6"/>
    <n v="3.51"/>
    <x v="1"/>
    <s v="Egyedülálló"/>
    <x v="7"/>
  </r>
  <r>
    <n v="794"/>
    <s v="Switzerland"/>
    <s v="WESTERN EUROPE"/>
    <s v="Visa"/>
    <n v="1"/>
    <n v="9.75"/>
    <x v="0"/>
    <s v="Egyedülálló"/>
    <x v="48"/>
  </r>
  <r>
    <n v="795"/>
    <s v="Slovenia"/>
    <s v="EASTERN EUROPE"/>
    <s v="Mastercard"/>
    <n v="10"/>
    <n v="1.77"/>
    <x v="1"/>
    <s v="Egyedülálló"/>
    <x v="34"/>
  </r>
  <r>
    <n v="796"/>
    <s v="France"/>
    <s v="WESTERN EUROPE"/>
    <s v="American Express"/>
    <n v="5"/>
    <n v="2.48"/>
    <x v="1"/>
    <s v="Házas"/>
    <x v="18"/>
  </r>
  <r>
    <n v="797"/>
    <s v="Slovakia"/>
    <s v="EASTERN EUROPE"/>
    <s v="Switch"/>
    <n v="9"/>
    <n v="8.15"/>
    <x v="1"/>
    <s v="Egyedülálló"/>
    <x v="20"/>
  </r>
  <r>
    <n v="798"/>
    <s v="Latvia"/>
    <s v="BALTICS"/>
    <s v="Store Card"/>
    <n v="8"/>
    <n v="1.1299999999999999"/>
    <x v="1"/>
    <s v="Házas"/>
    <x v="22"/>
  </r>
  <r>
    <n v="799"/>
    <s v="Norway"/>
    <s v="WESTERN EUROPE"/>
    <s v="Switch"/>
    <n v="7"/>
    <n v="2.14"/>
    <x v="1"/>
    <s v="Egyedülálló"/>
    <x v="39"/>
  </r>
  <r>
    <n v="800"/>
    <s v="San Marino"/>
    <s v="WESTERN EUROPE"/>
    <s v="Visa"/>
    <n v="3"/>
    <n v="9.98"/>
    <x v="0"/>
    <s v="Házas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140EF3-109C-4344-B1A3-4A169F4A597D}" name="Kimutatás2" cacheId="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S1:T7" firstHeaderRow="1" firstDataRow="1" firstDataCol="1"/>
  <pivotFields count="5">
    <pivotField showAll="0"/>
    <pivotField showAll="0"/>
    <pivotField numFmtId="172" showAll="0"/>
    <pivotField axis="axisRow" dataField="1" showAll="0">
      <items count="6">
        <item x="3"/>
        <item x="2"/>
        <item x="4"/>
        <item x="0"/>
        <item x="1"/>
        <item t="default"/>
      </items>
    </pivotField>
    <pivotField showAll="0"/>
  </pivotFields>
  <rowFields count="1"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Mennyiség / Kiszerelés" fld="3" subtotal="count" showDataAs="percentOfTotal" baseField="0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A17107-AE8B-4069-8D99-EA67B6D8D43E}" name="PivotTable28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compact="0" compactData="0" multipleFieldFilters="0">
  <location ref="E2:G26" firstHeaderRow="1" firstDataRow="1" firstDataCol="2"/>
  <pivotFields count="3">
    <pivotField axis="axisRow" compact="0" outline="0" subtotalTop="0" showAll="0" defaultSubtotal="0">
      <items count="9">
        <item x="1"/>
        <item x="2"/>
        <item x="4"/>
        <item x="8"/>
        <item x="0"/>
        <item x="5"/>
        <item x="3"/>
        <item x="7"/>
        <item x="6"/>
      </items>
    </pivotField>
    <pivotField axis="axisRow" compact="0" outline="0" subtotalTop="0" showAll="0" defaultSubtotal="0">
      <items count="7">
        <item m="1" x="6"/>
        <item x="2"/>
        <item x="3"/>
        <item x="0"/>
        <item x="1"/>
        <item x="5"/>
        <item x="4"/>
      </items>
    </pivotField>
    <pivotField dataField="1" compact="0" numFmtId="172" outline="0" subtotalTop="0" showAll="0" defaultSubtotal="0"/>
  </pivotFields>
  <rowFields count="2">
    <field x="0"/>
    <field x="1"/>
  </rowFields>
  <rowItems count="24">
    <i>
      <x/>
      <x v="2"/>
    </i>
    <i r="1">
      <x v="4"/>
    </i>
    <i>
      <x v="1"/>
      <x v="1"/>
    </i>
    <i r="1">
      <x v="2"/>
    </i>
    <i r="1">
      <x v="3"/>
    </i>
    <i r="1">
      <x v="4"/>
    </i>
    <i r="1">
      <x v="5"/>
    </i>
    <i>
      <x v="2"/>
      <x v="1"/>
    </i>
    <i r="1">
      <x v="2"/>
    </i>
    <i r="1">
      <x v="5"/>
    </i>
    <i>
      <x v="3"/>
      <x v="1"/>
    </i>
    <i r="1">
      <x v="5"/>
    </i>
    <i>
      <x v="4"/>
      <x v="3"/>
    </i>
    <i r="1">
      <x v="4"/>
    </i>
    <i>
      <x v="5"/>
      <x v="1"/>
    </i>
    <i r="1">
      <x v="3"/>
    </i>
    <i r="1">
      <x v="5"/>
    </i>
    <i r="1">
      <x v="6"/>
    </i>
    <i>
      <x v="6"/>
      <x v="3"/>
    </i>
    <i r="1">
      <x v="4"/>
    </i>
    <i>
      <x v="7"/>
      <x v="1"/>
    </i>
    <i r="1">
      <x v="5"/>
    </i>
    <i>
      <x v="8"/>
      <x v="3"/>
    </i>
    <i r="1">
      <x v="4"/>
    </i>
  </rowItems>
  <colItems count="1">
    <i/>
  </colItems>
  <dataFields count="1">
    <dataField name="Összeg / Ár" fld="2" baseField="0" baseItem="0"/>
  </dataFields>
  <formats count="1">
    <format dxfId="5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BDF25B-686E-4AC8-824A-421B46CEF1BD}" name="PivotTable29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compact="0" compactData="0" multipleFieldFilters="0">
  <location ref="E28:G52" firstHeaderRow="1" firstDataRow="1" firstDataCol="2"/>
  <pivotFields count="3">
    <pivotField axis="axisRow" compact="0" outline="0" subtotalTop="0" showAll="0" defaultSubtotal="0">
      <items count="9">
        <item x="1"/>
        <item x="2"/>
        <item x="4"/>
        <item x="8"/>
        <item x="0"/>
        <item x="5"/>
        <item x="3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7">
        <item m="1" x="6"/>
        <item x="2"/>
        <item x="3"/>
        <item x="0"/>
        <item x="1"/>
        <item x="5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72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0"/>
  </rowFields>
  <rowItems count="24">
    <i>
      <x v="1"/>
      <x v="1"/>
    </i>
    <i r="1">
      <x v="2"/>
    </i>
    <i r="1">
      <x v="3"/>
    </i>
    <i r="1">
      <x v="5"/>
    </i>
    <i r="1">
      <x v="7"/>
    </i>
    <i>
      <x v="2"/>
      <x/>
    </i>
    <i r="1">
      <x v="1"/>
    </i>
    <i r="1">
      <x v="2"/>
    </i>
    <i>
      <x v="3"/>
      <x v="1"/>
    </i>
    <i r="1">
      <x v="4"/>
    </i>
    <i r="1">
      <x v="5"/>
    </i>
    <i r="1">
      <x v="6"/>
    </i>
    <i r="1">
      <x v="8"/>
    </i>
    <i>
      <x v="4"/>
      <x/>
    </i>
    <i r="1">
      <x v="1"/>
    </i>
    <i r="1">
      <x v="4"/>
    </i>
    <i r="1">
      <x v="6"/>
    </i>
    <i r="1">
      <x v="8"/>
    </i>
    <i>
      <x v="5"/>
      <x v="1"/>
    </i>
    <i r="1">
      <x v="2"/>
    </i>
    <i r="1">
      <x v="3"/>
    </i>
    <i r="1">
      <x v="5"/>
    </i>
    <i r="1">
      <x v="7"/>
    </i>
    <i>
      <x v="6"/>
      <x v="5"/>
    </i>
  </rowItems>
  <colItems count="1">
    <i/>
  </colItems>
  <dataFields count="1">
    <dataField name="Összeg / Ár" fld="2" baseField="0" baseItem="0"/>
  </dataFields>
  <formats count="1">
    <format dxfId="5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71C537-F84E-441F-8A28-C2248375290F}" name="Kimutatás1" cacheId="13" applyNumberFormats="0" applyBorderFormats="0" applyFontFormats="0" applyPatternFormats="0" applyAlignmentFormats="0" applyWidthHeightFormats="1" dataCaption="Értékek" updatedVersion="8" minRefreshableVersion="3" useAutoFormatting="1" colGrandTotals="0" itemPrintTitles="1" createdVersion="8" indent="0" outline="1" outlineData="1" multipleFieldFilters="0" chartFormat="2">
  <location ref="N3:O17" firstHeaderRow="1" firstDataRow="1" firstDataCol="1"/>
  <pivotFields count="12">
    <pivotField showAll="0"/>
    <pivotField axis="axisRow" showAll="0">
      <items count="14">
        <item x="10"/>
        <item x="7"/>
        <item x="6"/>
        <item x="8"/>
        <item x="12"/>
        <item x="9"/>
        <item x="11"/>
        <item x="2"/>
        <item x="3"/>
        <item x="5"/>
        <item x="4"/>
        <item x="1"/>
        <item x="0"/>
        <item t="default"/>
      </items>
    </pivotField>
    <pivotField showAll="0"/>
    <pivotField numFmtId="14" showAll="0">
      <items count="551">
        <item x="471"/>
        <item x="524"/>
        <item x="289"/>
        <item x="352"/>
        <item x="28"/>
        <item x="169"/>
        <item x="420"/>
        <item x="189"/>
        <item x="36"/>
        <item x="161"/>
        <item x="533"/>
        <item x="181"/>
        <item x="247"/>
        <item x="482"/>
        <item x="144"/>
        <item x="296"/>
        <item x="280"/>
        <item x="495"/>
        <item x="514"/>
        <item x="109"/>
        <item x="417"/>
        <item x="208"/>
        <item x="188"/>
        <item x="197"/>
        <item x="441"/>
        <item x="308"/>
        <item x="303"/>
        <item x="507"/>
        <item x="192"/>
        <item x="171"/>
        <item x="55"/>
        <item x="355"/>
        <item x="313"/>
        <item x="199"/>
        <item x="137"/>
        <item x="179"/>
        <item x="206"/>
        <item x="77"/>
        <item x="351"/>
        <item x="522"/>
        <item x="483"/>
        <item x="85"/>
        <item x="344"/>
        <item x="159"/>
        <item x="331"/>
        <item x="365"/>
        <item x="73"/>
        <item x="1"/>
        <item x="513"/>
        <item x="202"/>
        <item x="97"/>
        <item x="122"/>
        <item x="354"/>
        <item x="262"/>
        <item x="407"/>
        <item x="48"/>
        <item x="315"/>
        <item x="113"/>
        <item x="239"/>
        <item x="323"/>
        <item x="146"/>
        <item x="150"/>
        <item x="131"/>
        <item x="288"/>
        <item x="486"/>
        <item x="334"/>
        <item x="30"/>
        <item x="264"/>
        <item x="40"/>
        <item x="330"/>
        <item x="187"/>
        <item x="200"/>
        <item x="454"/>
        <item x="45"/>
        <item x="205"/>
        <item x="46"/>
        <item x="317"/>
        <item x="80"/>
        <item x="130"/>
        <item x="248"/>
        <item x="49"/>
        <item x="272"/>
        <item x="529"/>
        <item x="8"/>
        <item x="385"/>
        <item x="21"/>
        <item x="286"/>
        <item x="271"/>
        <item x="252"/>
        <item x="361"/>
        <item x="311"/>
        <item x="267"/>
        <item x="451"/>
        <item x="525"/>
        <item x="387"/>
        <item x="266"/>
        <item x="125"/>
        <item x="278"/>
        <item x="434"/>
        <item x="472"/>
        <item x="294"/>
        <item x="319"/>
        <item x="511"/>
        <item x="127"/>
        <item x="338"/>
        <item x="9"/>
        <item x="128"/>
        <item x="256"/>
        <item x="301"/>
        <item x="474"/>
        <item x="63"/>
        <item x="52"/>
        <item x="222"/>
        <item x="167"/>
        <item x="216"/>
        <item x="41"/>
        <item x="527"/>
        <item x="462"/>
        <item x="476"/>
        <item x="50"/>
        <item x="504"/>
        <item x="270"/>
        <item x="360"/>
        <item x="190"/>
        <item x="283"/>
        <item x="23"/>
        <item x="211"/>
        <item x="523"/>
        <item x="182"/>
        <item x="43"/>
        <item x="430"/>
        <item x="241"/>
        <item x="461"/>
        <item x="134"/>
        <item x="384"/>
        <item x="437"/>
        <item x="0"/>
        <item x="539"/>
        <item x="392"/>
        <item x="165"/>
        <item x="411"/>
        <item x="44"/>
        <item x="13"/>
        <item x="56"/>
        <item x="115"/>
        <item x="260"/>
        <item x="34"/>
        <item x="410"/>
        <item x="19"/>
        <item x="107"/>
        <item x="500"/>
        <item x="282"/>
        <item x="217"/>
        <item x="369"/>
        <item x="47"/>
        <item x="383"/>
        <item x="394"/>
        <item x="379"/>
        <item x="508"/>
        <item x="287"/>
        <item x="292"/>
        <item x="446"/>
        <item x="484"/>
        <item x="215"/>
        <item x="265"/>
        <item x="419"/>
        <item x="329"/>
        <item x="153"/>
        <item x="58"/>
        <item x="339"/>
        <item x="176"/>
        <item x="173"/>
        <item x="221"/>
        <item x="400"/>
        <item x="10"/>
        <item x="60"/>
        <item x="340"/>
        <item x="259"/>
        <item x="53"/>
        <item x="174"/>
        <item x="273"/>
        <item x="245"/>
        <item x="152"/>
        <item x="163"/>
        <item x="261"/>
        <item x="333"/>
        <item x="223"/>
        <item x="534"/>
        <item x="15"/>
        <item x="343"/>
        <item x="345"/>
        <item x="324"/>
        <item x="175"/>
        <item x="249"/>
        <item x="234"/>
        <item x="81"/>
        <item x="445"/>
        <item x="540"/>
        <item x="31"/>
        <item x="503"/>
        <item x="59"/>
        <item x="356"/>
        <item x="82"/>
        <item x="228"/>
        <item x="184"/>
        <item x="371"/>
        <item x="526"/>
        <item x="457"/>
        <item x="116"/>
        <item x="447"/>
        <item x="237"/>
        <item x="366"/>
        <item x="42"/>
        <item x="166"/>
        <item x="494"/>
        <item x="449"/>
        <item x="499"/>
        <item x="98"/>
        <item x="312"/>
        <item x="310"/>
        <item x="528"/>
        <item x="20"/>
        <item x="421"/>
        <item x="61"/>
        <item x="397"/>
        <item x="99"/>
        <item x="536"/>
        <item x="54"/>
        <item x="229"/>
        <item x="432"/>
        <item x="69"/>
        <item x="515"/>
        <item x="346"/>
        <item x="475"/>
        <item x="62"/>
        <item x="390"/>
        <item x="32"/>
        <item x="140"/>
        <item x="87"/>
        <item x="327"/>
        <item x="7"/>
        <item x="38"/>
        <item x="27"/>
        <item x="438"/>
        <item x="519"/>
        <item x="498"/>
        <item x="26"/>
        <item x="487"/>
        <item x="493"/>
        <item x="157"/>
        <item x="423"/>
        <item x="409"/>
        <item x="428"/>
        <item x="370"/>
        <item x="546"/>
        <item x="244"/>
        <item x="57"/>
        <item x="12"/>
        <item x="469"/>
        <item x="94"/>
        <item x="353"/>
        <item x="381"/>
        <item x="143"/>
        <item x="25"/>
        <item x="440"/>
        <item x="444"/>
        <item x="180"/>
        <item x="95"/>
        <item x="186"/>
        <item x="537"/>
        <item x="203"/>
        <item x="463"/>
        <item x="302"/>
        <item x="74"/>
        <item x="466"/>
        <item x="83"/>
        <item x="193"/>
        <item x="427"/>
        <item x="321"/>
        <item x="110"/>
        <item x="123"/>
        <item x="158"/>
        <item x="509"/>
        <item x="431"/>
        <item x="16"/>
        <item x="520"/>
        <item x="281"/>
        <item x="485"/>
        <item x="145"/>
        <item x="6"/>
        <item x="168"/>
        <item x="231"/>
        <item x="480"/>
        <item x="269"/>
        <item x="35"/>
        <item x="75"/>
        <item x="86"/>
        <item x="382"/>
        <item x="363"/>
        <item x="14"/>
        <item x="70"/>
        <item x="11"/>
        <item x="88"/>
        <item x="374"/>
        <item x="373"/>
        <item x="380"/>
        <item x="170"/>
        <item x="386"/>
        <item x="160"/>
        <item x="104"/>
        <item x="470"/>
        <item x="71"/>
        <item x="395"/>
        <item x="544"/>
        <item x="224"/>
        <item x="450"/>
        <item x="227"/>
        <item x="398"/>
        <item x="349"/>
        <item x="408"/>
        <item x="468"/>
        <item x="204"/>
        <item x="332"/>
        <item x="396"/>
        <item x="24"/>
        <item x="219"/>
        <item x="488"/>
        <item x="297"/>
        <item x="207"/>
        <item x="138"/>
        <item x="263"/>
        <item x="246"/>
        <item x="96"/>
        <item x="531"/>
        <item x="230"/>
        <item x="126"/>
        <item x="306"/>
        <item x="178"/>
        <item x="243"/>
        <item x="489"/>
        <item x="72"/>
        <item x="309"/>
        <item x="542"/>
        <item x="532"/>
        <item x="413"/>
        <item x="326"/>
        <item x="378"/>
        <item x="196"/>
        <item x="314"/>
        <item x="155"/>
        <item x="284"/>
        <item x="376"/>
        <item x="236"/>
        <item x="307"/>
        <item x="198"/>
        <item x="403"/>
        <item x="347"/>
        <item x="490"/>
        <item x="156"/>
        <item x="84"/>
        <item x="111"/>
        <item x="29"/>
        <item x="132"/>
        <item x="364"/>
        <item x="212"/>
        <item x="516"/>
        <item x="405"/>
        <item x="422"/>
        <item x="425"/>
        <item x="481"/>
        <item x="436"/>
        <item x="242"/>
        <item x="185"/>
        <item x="328"/>
        <item x="362"/>
        <item x="64"/>
        <item x="2"/>
        <item x="372"/>
        <item x="547"/>
        <item x="492"/>
        <item x="291"/>
        <item x="412"/>
        <item x="120"/>
        <item x="318"/>
        <item x="358"/>
        <item x="76"/>
        <item x="251"/>
        <item x="350"/>
        <item x="502"/>
        <item x="505"/>
        <item x="149"/>
        <item x="518"/>
        <item x="183"/>
        <item x="250"/>
        <item x="268"/>
        <item x="79"/>
        <item x="393"/>
        <item x="510"/>
        <item x="93"/>
        <item x="491"/>
        <item x="118"/>
        <item x="426"/>
        <item x="101"/>
        <item x="293"/>
        <item x="335"/>
        <item x="195"/>
        <item x="124"/>
        <item x="549"/>
        <item x="322"/>
        <item x="406"/>
        <item x="429"/>
        <item x="136"/>
        <item x="240"/>
        <item x="148"/>
        <item x="4"/>
        <item x="473"/>
        <item x="541"/>
        <item x="535"/>
        <item x="276"/>
        <item x="453"/>
        <item x="100"/>
        <item x="151"/>
        <item x="439"/>
        <item x="90"/>
        <item x="214"/>
        <item x="162"/>
        <item x="497"/>
        <item x="22"/>
        <item x="506"/>
        <item x="442"/>
        <item x="391"/>
        <item x="456"/>
        <item x="37"/>
        <item x="465"/>
        <item x="464"/>
        <item x="17"/>
        <item x="530"/>
        <item x="389"/>
        <item x="517"/>
        <item x="399"/>
        <item x="479"/>
        <item x="103"/>
        <item x="67"/>
        <item x="106"/>
        <item x="279"/>
        <item x="543"/>
        <item x="39"/>
        <item x="135"/>
        <item x="435"/>
        <item x="108"/>
        <item x="402"/>
        <item x="257"/>
        <item x="348"/>
        <item x="521"/>
        <item x="255"/>
        <item x="414"/>
        <item x="172"/>
        <item x="275"/>
        <item x="226"/>
        <item x="254"/>
        <item x="117"/>
        <item x="305"/>
        <item x="448"/>
        <item x="68"/>
        <item x="139"/>
        <item x="258"/>
        <item x="304"/>
        <item x="105"/>
        <item x="201"/>
        <item x="545"/>
        <item x="477"/>
        <item x="404"/>
        <item x="194"/>
        <item x="548"/>
        <item x="238"/>
        <item x="89"/>
        <item x="401"/>
        <item x="18"/>
        <item x="299"/>
        <item x="467"/>
        <item x="210"/>
        <item x="337"/>
        <item x="220"/>
        <item x="209"/>
        <item x="478"/>
        <item x="424"/>
        <item x="433"/>
        <item x="512"/>
        <item x="285"/>
        <item x="147"/>
        <item x="92"/>
        <item x="177"/>
        <item x="298"/>
        <item x="114"/>
        <item x="112"/>
        <item x="213"/>
        <item x="295"/>
        <item x="102"/>
        <item x="501"/>
        <item x="154"/>
        <item x="459"/>
        <item x="415"/>
        <item x="416"/>
        <item x="443"/>
        <item x="233"/>
        <item x="235"/>
        <item x="496"/>
        <item x="133"/>
        <item x="359"/>
        <item x="290"/>
        <item x="3"/>
        <item x="368"/>
        <item x="191"/>
        <item x="33"/>
        <item x="325"/>
        <item x="51"/>
        <item x="377"/>
        <item x="418"/>
        <item x="253"/>
        <item x="460"/>
        <item x="277"/>
        <item x="455"/>
        <item x="142"/>
        <item x="232"/>
        <item x="316"/>
        <item x="341"/>
        <item x="65"/>
        <item x="141"/>
        <item x="367"/>
        <item x="375"/>
        <item x="320"/>
        <item x="78"/>
        <item x="342"/>
        <item x="538"/>
        <item x="5"/>
        <item x="452"/>
        <item x="91"/>
        <item x="336"/>
        <item x="218"/>
        <item x="388"/>
        <item x="274"/>
        <item x="121"/>
        <item x="357"/>
        <item x="225"/>
        <item x="119"/>
        <item x="164"/>
        <item x="300"/>
        <item x="458"/>
        <item x="129"/>
        <item x="66"/>
        <item t="default"/>
      </items>
    </pivotField>
    <pivotField showAll="0"/>
    <pivotField multipleItemSelectionAllowed="1" showAll="0">
      <items count="7">
        <item h="1" x="0"/>
        <item x="1"/>
        <item h="1" x="2"/>
        <item h="1" x="3"/>
        <item x="5"/>
        <item x="4"/>
        <item t="default"/>
      </items>
    </pivotField>
    <pivotField dataField="1" numFmtId="3" showAll="0"/>
    <pivotField showAll="0"/>
    <pivotField showAll="0">
      <items count="4">
        <item x="1"/>
        <item x="2"/>
        <item x="0"/>
        <item t="default"/>
      </items>
    </pivotField>
    <pivotField showAll="0">
      <items count="21">
        <item x="7"/>
        <item x="2"/>
        <item x="19"/>
        <item x="1"/>
        <item x="15"/>
        <item x="12"/>
        <item x="18"/>
        <item x="8"/>
        <item x="10"/>
        <item x="11"/>
        <item x="3"/>
        <item x="9"/>
        <item x="5"/>
        <item x="6"/>
        <item x="13"/>
        <item x="14"/>
        <item x="16"/>
        <item x="4"/>
        <item x="0"/>
        <item x="17"/>
        <item t="default"/>
      </items>
    </pivotField>
    <pivotField showAll="0">
      <items count="4">
        <item x="1"/>
        <item x="0"/>
        <item x="2"/>
        <item t="default"/>
      </items>
    </pivotField>
    <pivotField showAll="0">
      <items count="8">
        <item x="6"/>
        <item x="2"/>
        <item x="3"/>
        <item x="1"/>
        <item x="0"/>
        <item x="5"/>
        <item x="4"/>
        <item t="default"/>
      </items>
    </pivotField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Összeg / Ár" fld="6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5FE7F8-6C71-452A-93E4-55C6370DC1BE}" name="Kimutatás3" cacheId="29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K9:M16" firstHeaderRow="0" firstDataRow="1" firstDataCol="1"/>
  <pivotFields count="9">
    <pivotField showAll="0"/>
    <pivotField showAll="0"/>
    <pivotField showAll="0"/>
    <pivotField showAll="0"/>
    <pivotField showAll="0"/>
    <pivotField numFmtId="2" showAll="0"/>
    <pivotField dataField="1" showAll="0"/>
    <pivotField showAll="0"/>
    <pivotField axis="axisRow" dataFiel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1">
    <field x="8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Mennyiség / Életkor" fld="8" subtotal="count" baseField="0" baseItem="0"/>
    <dataField name="Mennyiség / Nem" fld="6" subtotal="count" baseField="0" baseItem="0"/>
  </dataFields>
  <formats count="3">
    <format dxfId="0">
      <pivotArea dataOnly="0" fieldPosition="0">
        <references count="1">
          <reference field="8" count="1">
            <x v="4"/>
          </reference>
        </references>
      </pivotArea>
    </format>
    <format dxfId="1">
      <pivotArea collapsedLevelsAreSubtotals="1" fieldPosition="0">
        <references count="1">
          <reference field="8" count="1">
            <x v="4"/>
          </reference>
        </references>
      </pivotArea>
    </format>
    <format dxfId="2">
      <pivotArea dataOnly="0" labelOnly="1" fieldPosition="0">
        <references count="1">
          <reference field="8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9CAE0D-61E3-46EC-B5BD-A32D64A60E03}" name="Kimutatás2" cacheId="29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K2:M5" firstHeaderRow="0" firstDataRow="1" firstDataCol="1"/>
  <pivotFields count="9">
    <pivotField showAll="0"/>
    <pivotField showAll="0"/>
    <pivotField showAll="0"/>
    <pivotField showAll="0"/>
    <pivotField dataField="1" showAll="0"/>
    <pivotField numFmtId="2" showAll="0"/>
    <pivotField axis="axisRow" dataField="1" showAll="0">
      <items count="3">
        <item x="0"/>
        <item x="1"/>
        <item t="default"/>
      </items>
    </pivotField>
    <pivotField showAll="0"/>
    <pivotField showAll="0"/>
  </pivotFields>
  <rowFields count="1">
    <field x="6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Mennyiség / Nem" fld="6" subtotal="count" baseField="0" baseItem="0"/>
    <dataField name="Mennyiség / Mennyiség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zeletelő_Szín" xr10:uid="{B67C0B92-90F2-4DF8-A360-4246C3BF995C}" sourceName="Szín">
  <extLst>
    <x:ext xmlns:x15="http://schemas.microsoft.com/office/spreadsheetml/2010/11/main" uri="{2F2917AC-EB37-4324-AD4E-5DD8C200BD13}">
      <x15:tableSlicerCache tableId="1" column="6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zeletelő_Kereskedő" xr10:uid="{D9F2B4D7-2CF2-4DD1-A587-83941A0E366D}" sourceName="Kereskedő">
  <extLst>
    <x:ext xmlns:x15="http://schemas.microsoft.com/office/spreadsheetml/2010/11/main" uri="{2F2917AC-EB37-4324-AD4E-5DD8C200BD13}">
      <x15:tableSlicerCache tableId="1" column="9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zeletelő_Országrész" xr10:uid="{D0AD4B59-331D-482C-8C40-9F7D15B02BC9}" sourceName="Országrész">
  <extLst>
    <x:ext xmlns:x15="http://schemas.microsoft.com/office/spreadsheetml/2010/11/main" uri="{2F2917AC-EB37-4324-AD4E-5DD8C200BD13}">
      <x15:tableSlicerCache tableId="1" column="11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zeletelő_Regió" xr10:uid="{1311B0BB-952F-4E51-A0FE-45283334B484}" sourceName="Regió">
  <extLst>
    <x:ext xmlns:x15="http://schemas.microsoft.com/office/spreadsheetml/2010/11/main" uri="{2F2917AC-EB37-4324-AD4E-5DD8C200BD13}">
      <x15:tableSlicerCache tableId="1" column="12"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zeletelő_Típus" xr10:uid="{09F4BACE-CCD1-47C4-B2AA-E0BA7F090BB4}" sourceName="Típus">
  <extLst>
    <x:ext xmlns:x15="http://schemas.microsoft.com/office/spreadsheetml/2010/11/main" uri="{2F2917AC-EB37-4324-AD4E-5DD8C200BD13}">
      <x15:tableSlicerCache tableId="1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zín" xr10:uid="{4CAD28EE-815B-4612-8BE7-8A8EC09D550F}" cache="Szeletelő_Szín" caption="Szín" columnCount="6" rowHeight="234950"/>
  <slicer name="Kereskedő" xr10:uid="{DFDB52FC-7093-4175-98CB-87577E180728}" cache="Szeletelő_Kereskedő" caption="Kereskedő" columnCount="3" rowHeight="234950"/>
  <slicer name="Országrész" xr10:uid="{27F6CCC6-DA03-4D26-8EEE-49A22BBB7A9D}" cache="Szeletelő_Országrész" caption="Országrész" columnCount="3" rowHeight="234950"/>
  <slicer name="Regió" xr10:uid="{D550D6AD-6772-4BBD-94F9-EC967ECD52E1}" cache="Szeletelő_Regió" caption="Regió" columnCount="3" rowHeight="234950"/>
  <slicer name="Típus" xr10:uid="{DE7BF0FB-1EE2-41FC-8324-18F388AE4009}" cache="Szeletelő_Típus" caption="Típus" columnCount="4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B386255-90FF-4744-9985-59DC23CF8FA2}" name="autok" displayName="autok" ref="A1:L102" totalsRowCount="1" headerRowDxfId="57" dataDxfId="55" headerRowBorderDxfId="56" tableBorderDxfId="54" totalsRowBorderDxfId="53" headerRowCellStyle="Normal 2" dataCellStyle="Normal 2">
  <autoFilter ref="A1:L101" xr:uid="{EB386255-90FF-4744-9985-59DC23CF8FA2}">
    <filterColumn colId="5">
      <filters>
        <filter val="fehér"/>
      </filters>
    </filterColumn>
    <filterColumn colId="10">
      <filters>
        <filter val="AF"/>
      </filters>
    </filterColumn>
  </autoFilter>
  <tableColumns count="12">
    <tableColumn id="1" xr3:uid="{B0926841-7993-4643-8733-3B25D00BFCF2}" name="Azonosító" totalsRowLabel="Összeg" dataDxfId="52" totalsRowDxfId="51" dataCellStyle="Normal 2"/>
    <tableColumn id="2" xr3:uid="{F27CFB7D-CC9C-48A0-8DB1-9AC33C8805B7}" name="Típus" dataDxfId="50" totalsRowDxfId="49" dataCellStyle="Normal 2"/>
    <tableColumn id="3" xr3:uid="{67FE5338-8A3D-406C-8A9E-5BF0A3C2DFDF}" name="Rendszám" dataDxfId="48" totalsRowDxfId="47" dataCellStyle="Normal 2"/>
    <tableColumn id="4" xr3:uid="{254FB978-EEA9-40EC-8C94-C78C35B0570B}" name="Dátum" dataDxfId="46" totalsRowDxfId="45" dataCellStyle="Normal 2"/>
    <tableColumn id="5" xr3:uid="{A33983F0-8D05-41B0-9EA9-A455C336EBB4}" name="Használt/Új" dataDxfId="44" totalsRowDxfId="43" dataCellStyle="Normal 2"/>
    <tableColumn id="6" xr3:uid="{53954C69-788F-40C4-9EAB-1A4C005D6577}" name="Szín" dataDxfId="42" totalsRowDxfId="41" dataCellStyle="Normal 2"/>
    <tableColumn id="7" xr3:uid="{63562745-BBF9-44A9-A8DE-EB9D78A2AF3E}" name="Ár" totalsRowFunction="sum" dataDxfId="40" totalsRowDxfId="39" dataCellStyle="Normal 2"/>
    <tableColumn id="8" xr3:uid="{F91524DB-DE1F-4D2B-849B-F0763CB39DC8}" name="Fogyasztás" totalsRowFunction="average" dataDxfId="38" totalsRowDxfId="37" dataCellStyle="Normal 2"/>
    <tableColumn id="9" xr3:uid="{D850614D-A8D0-4684-BF29-4D9419853CD0}" name="Kereskedő" dataDxfId="36" totalsRowDxfId="35" dataCellStyle="Normal 2"/>
    <tableColumn id="10" xr3:uid="{6C09D111-2927-46C1-91EB-5E8CB58A0B23}" name="Megye" dataDxfId="34" totalsRowDxfId="33" dataCellStyle="Normal 2"/>
    <tableColumn id="11" xr3:uid="{686797CA-47EA-4CF3-8A0E-F7CF800D9C44}" name="Országrész" dataDxfId="32" totalsRowDxfId="31" dataCellStyle="Normal 2"/>
    <tableColumn id="12" xr3:uid="{8C55C61E-9C16-470D-9BE0-E0428B9AEA30}" name="Regió" totalsRowFunction="count" dataDxfId="30" totalsRowDxfId="29" dataCellStyle="Normal 2"/>
  </tableColumns>
  <tableStyleInfo name="TableStyleMedium6" showFirstColumn="0" showLastColumn="0" showRowStripes="0" showColumnStripes="0"/>
</table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psoft.hu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hu.wikipedia.org/wiki/Alf%C3%B6ld_%C3%A9s_%C3%89szak" TargetMode="External"/><Relationship Id="rId2" Type="http://schemas.openxmlformats.org/officeDocument/2006/relationships/hyperlink" Target="https://hu.wikipedia.org/wiki/Kecskem%C3%A9t" TargetMode="External"/><Relationship Id="rId1" Type="http://schemas.openxmlformats.org/officeDocument/2006/relationships/hyperlink" Target="https://hu.wikipedia.org/wiki/B%C3%A1cs-Kiskun_megye" TargetMode="External"/><Relationship Id="rId5" Type="http://schemas.openxmlformats.org/officeDocument/2006/relationships/drawing" Target="../drawings/drawing17.xml"/><Relationship Id="rId4" Type="http://schemas.openxmlformats.org/officeDocument/2006/relationships/hyperlink" Target="https://hu.wikipedia.org/wiki/D%C3%A9l-Alf%C3%B6ld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5" Type="http://schemas.openxmlformats.org/officeDocument/2006/relationships/ctrlProp" Target="../ctrlProps/ctrlProp11.xml"/><Relationship Id="rId10" Type="http://schemas.openxmlformats.org/officeDocument/2006/relationships/ctrlProp" Target="../ctrlProps/ctrlProp16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7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1.xml"/><Relationship Id="rId1" Type="http://schemas.openxmlformats.org/officeDocument/2006/relationships/drawing" Target="../drawings/drawing3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39997558519241921"/>
  </sheetPr>
  <dimension ref="B1:N14"/>
  <sheetViews>
    <sheetView showGridLines="0" workbookViewId="0">
      <selection activeCell="H10" sqref="H10"/>
    </sheetView>
  </sheetViews>
  <sheetFormatPr defaultColWidth="9.109375" defaultRowHeight="14.4"/>
  <cols>
    <col min="1" max="1" width="3.44140625" style="1" customWidth="1"/>
    <col min="2" max="2" width="16" style="1" customWidth="1"/>
    <col min="3" max="3" width="13.33203125" style="1" customWidth="1"/>
    <col min="4" max="4" width="12.6640625" style="1" customWidth="1"/>
    <col min="5" max="5" width="12.88671875" style="1" customWidth="1"/>
    <col min="6" max="6" width="12.6640625" style="1" customWidth="1"/>
    <col min="7" max="7" width="8.6640625" style="1" customWidth="1"/>
    <col min="8" max="8" width="13" style="1" customWidth="1"/>
    <col min="9" max="9" width="10.6640625" style="1" customWidth="1"/>
    <col min="10" max="10" width="3.44140625" style="1" customWidth="1"/>
    <col min="11" max="16384" width="9.109375" style="1"/>
  </cols>
  <sheetData>
    <row r="1" spans="2:14" ht="18">
      <c r="B1" s="243" t="s">
        <v>0</v>
      </c>
      <c r="C1" s="244"/>
      <c r="D1" s="244"/>
      <c r="E1" s="244"/>
      <c r="F1" s="244"/>
      <c r="G1" s="244"/>
      <c r="H1" s="244"/>
      <c r="I1" s="244"/>
    </row>
    <row r="2" spans="2:14" ht="15.6">
      <c r="B2" s="245"/>
      <c r="C2" s="244"/>
      <c r="D2" s="309" t="s">
        <v>1</v>
      </c>
      <c r="E2" s="309"/>
      <c r="F2" s="309" t="s">
        <v>2</v>
      </c>
      <c r="G2" s="309"/>
      <c r="H2" s="309" t="s">
        <v>3</v>
      </c>
      <c r="I2" s="309"/>
    </row>
    <row r="3" spans="2:14" ht="28.5" customHeight="1" thickBot="1">
      <c r="B3" s="246" t="s">
        <v>4</v>
      </c>
      <c r="C3" s="246" t="s">
        <v>5</v>
      </c>
      <c r="D3" s="247" t="s">
        <v>1264</v>
      </c>
      <c r="E3" s="247" t="s">
        <v>6</v>
      </c>
      <c r="F3" s="247" t="s">
        <v>1266</v>
      </c>
      <c r="G3" s="247" t="s">
        <v>7</v>
      </c>
      <c r="H3" s="247" t="s">
        <v>8</v>
      </c>
      <c r="I3" s="247" t="s">
        <v>9</v>
      </c>
    </row>
    <row r="4" spans="2:14" ht="15" thickTop="1">
      <c r="B4" s="248" t="s">
        <v>14</v>
      </c>
      <c r="C4" s="248" t="s">
        <v>15</v>
      </c>
      <c r="D4" s="252">
        <v>12180000</v>
      </c>
      <c r="E4" s="253">
        <f t="shared" ref="E4:E13" si="0">D4/$D$14</f>
        <v>0.27349889971707009</v>
      </c>
      <c r="F4" s="252">
        <v>2408000</v>
      </c>
      <c r="G4" s="266">
        <f t="shared" ref="G4:G13" si="1">F4/$F$14</f>
        <v>0.22725556813892034</v>
      </c>
      <c r="H4" s="254">
        <v>177</v>
      </c>
      <c r="I4" s="269">
        <v>35</v>
      </c>
      <c r="J4" s="2"/>
    </row>
    <row r="5" spans="2:14">
      <c r="B5" s="249" t="s">
        <v>14</v>
      </c>
      <c r="C5" s="249" t="s">
        <v>16</v>
      </c>
      <c r="D5" s="255">
        <v>6355000</v>
      </c>
      <c r="E5" s="256">
        <f t="shared" si="0"/>
        <v>0.14269995958144338</v>
      </c>
      <c r="F5" s="255">
        <v>1230000</v>
      </c>
      <c r="G5" s="267">
        <f t="shared" si="1"/>
        <v>0.1160815402038505</v>
      </c>
      <c r="H5" s="257">
        <v>186</v>
      </c>
      <c r="I5" s="270">
        <v>36</v>
      </c>
    </row>
    <row r="6" spans="2:14">
      <c r="B6" s="249" t="s">
        <v>12</v>
      </c>
      <c r="C6" s="249" t="s">
        <v>11</v>
      </c>
      <c r="D6" s="255">
        <v>4674000</v>
      </c>
      <c r="E6" s="256">
        <f t="shared" si="0"/>
        <v>0.1049535186599003</v>
      </c>
      <c r="F6" s="255">
        <v>336000</v>
      </c>
      <c r="G6" s="272">
        <f t="shared" si="1"/>
        <v>3.1710079275198186E-2</v>
      </c>
      <c r="H6" s="257">
        <v>222</v>
      </c>
      <c r="I6" s="270">
        <v>16</v>
      </c>
    </row>
    <row r="7" spans="2:14">
      <c r="B7" s="249" t="s">
        <v>10</v>
      </c>
      <c r="C7" s="249" t="s">
        <v>11</v>
      </c>
      <c r="D7" s="255">
        <v>3602000</v>
      </c>
      <c r="E7" s="256">
        <f t="shared" si="0"/>
        <v>8.0882022724210717E-2</v>
      </c>
      <c r="F7" s="255">
        <v>955000</v>
      </c>
      <c r="G7" s="267">
        <f t="shared" si="1"/>
        <v>9.0128350320875808E-2</v>
      </c>
      <c r="H7" s="257">
        <v>245</v>
      </c>
      <c r="I7" s="270">
        <v>65</v>
      </c>
    </row>
    <row r="8" spans="2:14">
      <c r="B8" s="249" t="s">
        <v>14</v>
      </c>
      <c r="C8" s="249" t="s">
        <v>17</v>
      </c>
      <c r="D8" s="255">
        <v>3582000</v>
      </c>
      <c r="E8" s="256">
        <f t="shared" si="0"/>
        <v>8.0432927650783664E-2</v>
      </c>
      <c r="F8" s="255">
        <v>-716000</v>
      </c>
      <c r="G8" s="272">
        <f t="shared" si="1"/>
        <v>-6.7572668931672325E-2</v>
      </c>
      <c r="H8" s="257">
        <v>125</v>
      </c>
      <c r="I8" s="273">
        <v>-25</v>
      </c>
    </row>
    <row r="9" spans="2:14">
      <c r="B9" s="249" t="s">
        <v>14</v>
      </c>
      <c r="C9" s="249" t="s">
        <v>18</v>
      </c>
      <c r="D9" s="255">
        <v>3221000</v>
      </c>
      <c r="E9" s="256">
        <f t="shared" si="0"/>
        <v>7.2326761575425516E-2</v>
      </c>
      <c r="F9" s="255">
        <v>1856000</v>
      </c>
      <c r="G9" s="267">
        <f t="shared" si="1"/>
        <v>0.17516043790109476</v>
      </c>
      <c r="H9" s="257">
        <v>590</v>
      </c>
      <c r="I9" s="270">
        <v>340</v>
      </c>
    </row>
    <row r="10" spans="2:14">
      <c r="B10" s="249" t="s">
        <v>14</v>
      </c>
      <c r="C10" s="249" t="s">
        <v>19</v>
      </c>
      <c r="D10" s="255">
        <v>2846000</v>
      </c>
      <c r="E10" s="256">
        <f t="shared" si="0"/>
        <v>6.3906228948668431E-2</v>
      </c>
      <c r="F10" s="255">
        <v>1436000</v>
      </c>
      <c r="G10" s="267">
        <f t="shared" si="1"/>
        <v>0.13552283880709701</v>
      </c>
      <c r="H10" s="257">
        <v>555</v>
      </c>
      <c r="I10" s="270">
        <v>280</v>
      </c>
    </row>
    <row r="11" spans="2:14">
      <c r="B11" s="249" t="s">
        <v>14</v>
      </c>
      <c r="C11" s="249" t="s">
        <v>21</v>
      </c>
      <c r="D11" s="255">
        <v>2799000</v>
      </c>
      <c r="E11" s="256">
        <f t="shared" si="0"/>
        <v>6.2850855526114885E-2</v>
      </c>
      <c r="F11" s="255">
        <v>1088000</v>
      </c>
      <c r="G11" s="267">
        <f t="shared" si="1"/>
        <v>0.10268025670064175</v>
      </c>
      <c r="H11" s="257">
        <v>450</v>
      </c>
      <c r="I11" s="270">
        <v>175</v>
      </c>
      <c r="N11" s="1" t="s">
        <v>20</v>
      </c>
    </row>
    <row r="12" spans="2:14">
      <c r="B12" s="249" t="s">
        <v>14</v>
      </c>
      <c r="C12" s="249" t="s">
        <v>22</v>
      </c>
      <c r="D12" s="255">
        <v>2792000</v>
      </c>
      <c r="E12" s="256">
        <f t="shared" si="0"/>
        <v>6.2693672250415416E-2</v>
      </c>
      <c r="F12" s="255">
        <v>467000</v>
      </c>
      <c r="G12" s="272">
        <f t="shared" si="1"/>
        <v>4.4073235183087957E-2</v>
      </c>
      <c r="H12" s="257">
        <v>448.42207883211677</v>
      </c>
      <c r="I12" s="270">
        <v>75</v>
      </c>
    </row>
    <row r="13" spans="2:14" ht="15" thickBot="1">
      <c r="B13" s="250" t="s">
        <v>13</v>
      </c>
      <c r="C13" s="250" t="s">
        <v>11</v>
      </c>
      <c r="D13" s="258">
        <v>2483000</v>
      </c>
      <c r="E13" s="259">
        <f t="shared" si="0"/>
        <v>5.5755153365967577E-2</v>
      </c>
      <c r="F13" s="258">
        <v>1536000</v>
      </c>
      <c r="G13" s="268">
        <f t="shared" si="1"/>
        <v>0.14496036240090601</v>
      </c>
      <c r="H13" s="260">
        <v>202</v>
      </c>
      <c r="I13" s="271">
        <v>125</v>
      </c>
    </row>
    <row r="14" spans="2:14" ht="16.2" thickTop="1">
      <c r="B14" s="265" t="s">
        <v>23</v>
      </c>
      <c r="C14" s="251"/>
      <c r="D14" s="261">
        <f>SUM(D4:D13)</f>
        <v>44534000</v>
      </c>
      <c r="E14" s="262"/>
      <c r="F14" s="261">
        <f>SUM(F4:F13)</f>
        <v>10596000</v>
      </c>
      <c r="G14" s="263"/>
      <c r="H14" s="264">
        <v>271.72236927122623</v>
      </c>
      <c r="I14" s="264">
        <v>52.52599274261717</v>
      </c>
    </row>
  </sheetData>
  <sortState xmlns:xlrd2="http://schemas.microsoft.com/office/spreadsheetml/2017/richdata2" ref="B4:I13">
    <sortCondition descending="1" ref="D4:D13"/>
  </sortState>
  <mergeCells count="3">
    <mergeCell ref="D2:E2"/>
    <mergeCell ref="F2:G2"/>
    <mergeCell ref="H2:I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2BDC7-4719-4C1E-8CF4-0757CEB1C861}">
  <sheetPr>
    <tabColor theme="8" tint="0.59999389629810485"/>
    <pageSetUpPr fitToPage="1"/>
  </sheetPr>
  <dimension ref="A1:AU42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:AO41"/>
    </sheetView>
  </sheetViews>
  <sheetFormatPr defaultColWidth="3.5546875" defaultRowHeight="18.75" customHeight="1"/>
  <cols>
    <col min="1" max="1" width="18.109375" style="71" bestFit="1" customWidth="1"/>
    <col min="2" max="41" width="4.33203125" style="46" customWidth="1"/>
    <col min="42" max="44" width="6.5546875" style="46" customWidth="1"/>
    <col min="45" max="45" width="3.5546875" style="46"/>
    <col min="46" max="46" width="10.6640625" style="46" customWidth="1"/>
    <col min="47" max="47" width="16.44140625" style="46" customWidth="1"/>
    <col min="48" max="16384" width="3.5546875" style="46"/>
  </cols>
  <sheetData>
    <row r="1" spans="1:47" s="38" customFormat="1" ht="94.8">
      <c r="A1" s="31" t="s">
        <v>93</v>
      </c>
      <c r="B1" s="32" t="s">
        <v>94</v>
      </c>
      <c r="C1" s="33" t="s">
        <v>95</v>
      </c>
      <c r="D1" s="33" t="s">
        <v>96</v>
      </c>
      <c r="E1" s="33" t="s">
        <v>97</v>
      </c>
      <c r="F1" s="33" t="s">
        <v>98</v>
      </c>
      <c r="G1" s="33" t="s">
        <v>99</v>
      </c>
      <c r="H1" s="33" t="s">
        <v>100</v>
      </c>
      <c r="I1" s="33" t="s">
        <v>101</v>
      </c>
      <c r="J1" s="33" t="s">
        <v>102</v>
      </c>
      <c r="K1" s="33" t="s">
        <v>103</v>
      </c>
      <c r="L1" s="33" t="s">
        <v>104</v>
      </c>
      <c r="M1" s="33" t="s">
        <v>105</v>
      </c>
      <c r="N1" s="33" t="s">
        <v>106</v>
      </c>
      <c r="O1" s="33" t="s">
        <v>107</v>
      </c>
      <c r="P1" s="33" t="s">
        <v>108</v>
      </c>
      <c r="Q1" s="33" t="s">
        <v>109</v>
      </c>
      <c r="R1" s="33" t="s">
        <v>110</v>
      </c>
      <c r="S1" s="33" t="s">
        <v>111</v>
      </c>
      <c r="T1" s="34" t="s">
        <v>112</v>
      </c>
      <c r="U1" s="35" t="s">
        <v>113</v>
      </c>
      <c r="V1" s="36" t="s">
        <v>114</v>
      </c>
      <c r="W1" s="36" t="s">
        <v>115</v>
      </c>
      <c r="X1" s="36" t="s">
        <v>116</v>
      </c>
      <c r="Y1" s="36" t="s">
        <v>117</v>
      </c>
      <c r="Z1" s="36" t="s">
        <v>118</v>
      </c>
      <c r="AA1" s="36" t="s">
        <v>119</v>
      </c>
      <c r="AB1" s="36" t="s">
        <v>120</v>
      </c>
      <c r="AC1" s="36" t="s">
        <v>121</v>
      </c>
      <c r="AD1" s="36" t="s">
        <v>122</v>
      </c>
      <c r="AE1" s="36" t="s">
        <v>123</v>
      </c>
      <c r="AF1" s="36" t="s">
        <v>124</v>
      </c>
      <c r="AG1" s="36" t="s">
        <v>125</v>
      </c>
      <c r="AH1" s="36" t="s">
        <v>126</v>
      </c>
      <c r="AI1" s="36" t="s">
        <v>127</v>
      </c>
      <c r="AJ1" s="36" t="s">
        <v>128</v>
      </c>
      <c r="AK1" s="36" t="s">
        <v>129</v>
      </c>
      <c r="AL1" s="36" t="s">
        <v>130</v>
      </c>
      <c r="AM1" s="36" t="s">
        <v>131</v>
      </c>
      <c r="AN1" s="36" t="s">
        <v>132</v>
      </c>
      <c r="AO1" s="37" t="s">
        <v>133</v>
      </c>
    </row>
    <row r="2" spans="1:47" ht="18.75" customHeight="1">
      <c r="A2" s="39" t="s">
        <v>94</v>
      </c>
      <c r="B2" s="40"/>
      <c r="C2" s="41">
        <v>216</v>
      </c>
      <c r="D2" s="41">
        <v>231</v>
      </c>
      <c r="E2" s="41">
        <v>158</v>
      </c>
      <c r="F2" s="41">
        <v>126</v>
      </c>
      <c r="G2" s="41">
        <v>189</v>
      </c>
      <c r="H2" s="41">
        <v>81</v>
      </c>
      <c r="I2" s="41">
        <v>177</v>
      </c>
      <c r="J2" s="41">
        <v>234</v>
      </c>
      <c r="K2" s="41">
        <v>205</v>
      </c>
      <c r="L2" s="41">
        <v>109</v>
      </c>
      <c r="M2" s="41">
        <v>165</v>
      </c>
      <c r="N2" s="41">
        <v>67</v>
      </c>
      <c r="O2" s="41">
        <v>153</v>
      </c>
      <c r="P2" s="41">
        <v>108</v>
      </c>
      <c r="Q2" s="41">
        <v>231</v>
      </c>
      <c r="R2" s="41">
        <v>62</v>
      </c>
      <c r="S2" s="41">
        <v>111</v>
      </c>
      <c r="T2" s="42">
        <v>233</v>
      </c>
      <c r="U2" s="43">
        <v>148</v>
      </c>
      <c r="V2" s="44">
        <v>176</v>
      </c>
      <c r="W2" s="44">
        <v>74</v>
      </c>
      <c r="X2" s="44">
        <v>78</v>
      </c>
      <c r="Y2" s="44">
        <v>24</v>
      </c>
      <c r="Z2" s="44">
        <v>30</v>
      </c>
      <c r="AA2" s="44">
        <v>78</v>
      </c>
      <c r="AB2" s="44">
        <v>226</v>
      </c>
      <c r="AC2" s="44">
        <v>216</v>
      </c>
      <c r="AD2" s="44">
        <v>190</v>
      </c>
      <c r="AE2" s="44">
        <v>204</v>
      </c>
      <c r="AF2" s="44">
        <v>110</v>
      </c>
      <c r="AG2" s="44">
        <v>143</v>
      </c>
      <c r="AH2" s="44">
        <v>166</v>
      </c>
      <c r="AI2" s="44">
        <v>220</v>
      </c>
      <c r="AJ2" s="44">
        <v>186</v>
      </c>
      <c r="AK2" s="44">
        <v>153</v>
      </c>
      <c r="AL2" s="44">
        <v>168</v>
      </c>
      <c r="AM2" s="44">
        <v>213</v>
      </c>
      <c r="AN2" s="44">
        <v>156</v>
      </c>
      <c r="AO2" s="45">
        <v>40</v>
      </c>
    </row>
    <row r="3" spans="1:47" ht="18.75" customHeight="1">
      <c r="A3" s="47" t="s">
        <v>95</v>
      </c>
      <c r="B3" s="48">
        <v>216</v>
      </c>
      <c r="C3" s="49"/>
      <c r="D3" s="50">
        <v>137</v>
      </c>
      <c r="E3" s="50">
        <v>200</v>
      </c>
      <c r="F3" s="50">
        <v>340</v>
      </c>
      <c r="G3" s="50">
        <v>323</v>
      </c>
      <c r="H3" s="50">
        <v>136</v>
      </c>
      <c r="I3" s="50">
        <v>235</v>
      </c>
      <c r="J3" s="50">
        <v>187</v>
      </c>
      <c r="K3" s="50">
        <v>285</v>
      </c>
      <c r="L3" s="50">
        <v>260</v>
      </c>
      <c r="M3" s="50">
        <v>103</v>
      </c>
      <c r="N3" s="50">
        <v>278</v>
      </c>
      <c r="O3" s="50">
        <v>241</v>
      </c>
      <c r="P3" s="50">
        <v>119</v>
      </c>
      <c r="Q3" s="50">
        <v>442</v>
      </c>
      <c r="R3" s="50">
        <v>276</v>
      </c>
      <c r="S3" s="50">
        <v>322</v>
      </c>
      <c r="T3" s="51">
        <v>443</v>
      </c>
      <c r="U3" s="52">
        <v>359</v>
      </c>
      <c r="V3" s="50">
        <v>205</v>
      </c>
      <c r="W3" s="50">
        <v>146</v>
      </c>
      <c r="X3" s="50">
        <v>214</v>
      </c>
      <c r="Y3" s="50">
        <v>227</v>
      </c>
      <c r="Z3" s="50">
        <v>208</v>
      </c>
      <c r="AA3" s="50">
        <v>209</v>
      </c>
      <c r="AB3" s="50">
        <v>17</v>
      </c>
      <c r="AC3" s="50">
        <v>155</v>
      </c>
      <c r="AD3" s="50">
        <v>78</v>
      </c>
      <c r="AE3" s="50">
        <v>262</v>
      </c>
      <c r="AF3" s="50">
        <v>123</v>
      </c>
      <c r="AG3" s="50">
        <v>172</v>
      </c>
      <c r="AH3" s="50">
        <v>381</v>
      </c>
      <c r="AI3" s="50">
        <v>430</v>
      </c>
      <c r="AJ3" s="50">
        <v>48</v>
      </c>
      <c r="AK3" s="50">
        <v>241</v>
      </c>
      <c r="AL3" s="50">
        <v>382</v>
      </c>
      <c r="AM3" s="50">
        <v>427</v>
      </c>
      <c r="AN3" s="50">
        <v>83</v>
      </c>
      <c r="AO3" s="51">
        <v>247</v>
      </c>
      <c r="AT3" s="53" t="s">
        <v>134</v>
      </c>
      <c r="AU3" s="54" t="s">
        <v>101</v>
      </c>
    </row>
    <row r="4" spans="1:47" ht="18.75" customHeight="1">
      <c r="A4" s="47" t="s">
        <v>96</v>
      </c>
      <c r="B4" s="48">
        <v>231</v>
      </c>
      <c r="C4" s="50">
        <v>137</v>
      </c>
      <c r="D4" s="49"/>
      <c r="E4" s="50">
        <v>136</v>
      </c>
      <c r="F4" s="50">
        <v>354</v>
      </c>
      <c r="G4" s="50">
        <v>417</v>
      </c>
      <c r="H4" s="50">
        <v>182</v>
      </c>
      <c r="I4" s="50">
        <v>108</v>
      </c>
      <c r="J4" s="50">
        <v>49</v>
      </c>
      <c r="K4" s="50">
        <v>353</v>
      </c>
      <c r="L4" s="50">
        <v>189</v>
      </c>
      <c r="M4" s="50">
        <v>227</v>
      </c>
      <c r="N4" s="50">
        <v>295</v>
      </c>
      <c r="O4" s="50">
        <v>301</v>
      </c>
      <c r="P4" s="50">
        <v>132</v>
      </c>
      <c r="Q4" s="50">
        <v>459</v>
      </c>
      <c r="R4" s="50">
        <v>290</v>
      </c>
      <c r="S4" s="50">
        <v>338</v>
      </c>
      <c r="T4" s="51">
        <v>460</v>
      </c>
      <c r="U4" s="52">
        <v>375</v>
      </c>
      <c r="V4" s="50">
        <v>291</v>
      </c>
      <c r="W4" s="50">
        <v>159</v>
      </c>
      <c r="X4" s="50">
        <v>306</v>
      </c>
      <c r="Y4" s="50">
        <v>251</v>
      </c>
      <c r="Z4" s="50">
        <v>205</v>
      </c>
      <c r="AA4" s="50">
        <v>160</v>
      </c>
      <c r="AB4" s="50">
        <v>126</v>
      </c>
      <c r="AC4" s="50">
        <v>21</v>
      </c>
      <c r="AD4" s="50">
        <v>204</v>
      </c>
      <c r="AE4" s="50">
        <v>135</v>
      </c>
      <c r="AF4" s="50">
        <v>196</v>
      </c>
      <c r="AG4" s="50">
        <v>247</v>
      </c>
      <c r="AH4" s="50">
        <v>394</v>
      </c>
      <c r="AI4" s="50">
        <v>447</v>
      </c>
      <c r="AJ4" s="50">
        <v>163</v>
      </c>
      <c r="AK4" s="50">
        <v>169</v>
      </c>
      <c r="AL4" s="50">
        <v>395</v>
      </c>
      <c r="AM4" s="50">
        <v>440</v>
      </c>
      <c r="AN4" s="50">
        <v>176</v>
      </c>
      <c r="AO4" s="51">
        <v>238</v>
      </c>
      <c r="AT4" s="53" t="s">
        <v>135</v>
      </c>
      <c r="AU4" s="54" t="s">
        <v>114</v>
      </c>
    </row>
    <row r="5" spans="1:47" ht="18.75" customHeight="1">
      <c r="A5" s="47" t="s">
        <v>97</v>
      </c>
      <c r="B5" s="48">
        <v>158</v>
      </c>
      <c r="C5" s="50">
        <v>200</v>
      </c>
      <c r="D5" s="50">
        <v>136</v>
      </c>
      <c r="E5" s="49"/>
      <c r="F5" s="50">
        <v>280</v>
      </c>
      <c r="G5" s="50">
        <v>344</v>
      </c>
      <c r="H5" s="50">
        <v>171</v>
      </c>
      <c r="I5" s="50">
        <v>71</v>
      </c>
      <c r="J5" s="50">
        <v>139</v>
      </c>
      <c r="K5" s="50">
        <v>359</v>
      </c>
      <c r="L5" s="50">
        <v>107</v>
      </c>
      <c r="M5" s="50">
        <v>257</v>
      </c>
      <c r="N5" s="50">
        <v>221</v>
      </c>
      <c r="O5" s="50">
        <v>307</v>
      </c>
      <c r="P5" s="50">
        <v>137</v>
      </c>
      <c r="Q5" s="50">
        <v>385</v>
      </c>
      <c r="R5" s="50">
        <v>217</v>
      </c>
      <c r="S5" s="50">
        <v>265</v>
      </c>
      <c r="T5" s="51">
        <v>387</v>
      </c>
      <c r="U5" s="52">
        <v>302</v>
      </c>
      <c r="V5" s="50">
        <v>280</v>
      </c>
      <c r="W5" s="50">
        <v>138</v>
      </c>
      <c r="X5" s="50">
        <v>233</v>
      </c>
      <c r="Y5" s="50">
        <v>178</v>
      </c>
      <c r="Z5" s="50">
        <v>132</v>
      </c>
      <c r="AA5" s="50">
        <v>87</v>
      </c>
      <c r="AB5" s="50">
        <v>196</v>
      </c>
      <c r="AC5" s="50">
        <v>121</v>
      </c>
      <c r="AD5" s="50">
        <v>219</v>
      </c>
      <c r="AE5" s="50">
        <v>94</v>
      </c>
      <c r="AF5" s="50">
        <v>198</v>
      </c>
      <c r="AG5" s="50">
        <v>235</v>
      </c>
      <c r="AH5" s="50">
        <v>320</v>
      </c>
      <c r="AI5" s="50">
        <v>374</v>
      </c>
      <c r="AJ5" s="50">
        <v>211</v>
      </c>
      <c r="AK5" s="50">
        <v>93</v>
      </c>
      <c r="AL5" s="50">
        <v>322</v>
      </c>
      <c r="AM5" s="50">
        <v>367</v>
      </c>
      <c r="AN5" s="50">
        <v>191</v>
      </c>
      <c r="AO5" s="51">
        <v>165</v>
      </c>
      <c r="AT5"/>
      <c r="AU5"/>
    </row>
    <row r="6" spans="1:47" ht="18.75" customHeight="1">
      <c r="A6" s="47" t="s">
        <v>98</v>
      </c>
      <c r="B6" s="48">
        <v>126</v>
      </c>
      <c r="C6" s="50">
        <v>340</v>
      </c>
      <c r="D6" s="50">
        <v>354</v>
      </c>
      <c r="E6" s="50">
        <v>280</v>
      </c>
      <c r="F6" s="49"/>
      <c r="G6" s="50">
        <v>203</v>
      </c>
      <c r="H6" s="50">
        <v>205</v>
      </c>
      <c r="I6" s="50">
        <v>299</v>
      </c>
      <c r="J6" s="50">
        <v>356</v>
      </c>
      <c r="K6" s="50">
        <v>301</v>
      </c>
      <c r="L6" s="50">
        <v>231</v>
      </c>
      <c r="M6" s="50">
        <v>288</v>
      </c>
      <c r="N6" s="50">
        <v>88</v>
      </c>
      <c r="O6" s="50">
        <v>248</v>
      </c>
      <c r="P6" s="50">
        <v>232</v>
      </c>
      <c r="Q6" s="50">
        <v>121</v>
      </c>
      <c r="R6" s="50">
        <v>66</v>
      </c>
      <c r="S6" s="50">
        <v>81</v>
      </c>
      <c r="T6" s="51">
        <v>155</v>
      </c>
      <c r="U6" s="52">
        <v>94</v>
      </c>
      <c r="V6" s="50">
        <v>271</v>
      </c>
      <c r="W6" s="50">
        <v>198</v>
      </c>
      <c r="X6" s="50">
        <v>174</v>
      </c>
      <c r="Y6" s="50">
        <v>119</v>
      </c>
      <c r="Z6" s="50">
        <v>153</v>
      </c>
      <c r="AA6" s="50">
        <v>201</v>
      </c>
      <c r="AB6" s="50">
        <v>350</v>
      </c>
      <c r="AC6" s="50">
        <v>338</v>
      </c>
      <c r="AD6" s="50">
        <v>313</v>
      </c>
      <c r="AE6" s="50">
        <v>327</v>
      </c>
      <c r="AF6" s="50">
        <v>234</v>
      </c>
      <c r="AG6" s="50">
        <v>256</v>
      </c>
      <c r="AH6" s="50">
        <v>55</v>
      </c>
      <c r="AI6" s="50">
        <v>183</v>
      </c>
      <c r="AJ6" s="50">
        <v>310</v>
      </c>
      <c r="AK6" s="50">
        <v>275</v>
      </c>
      <c r="AL6" s="50">
        <v>56</v>
      </c>
      <c r="AM6" s="50">
        <v>101</v>
      </c>
      <c r="AN6" s="50">
        <v>280</v>
      </c>
      <c r="AO6" s="51">
        <v>162</v>
      </c>
      <c r="AT6" s="79" t="s">
        <v>173</v>
      </c>
    </row>
    <row r="7" spans="1:47" ht="18.75" customHeight="1">
      <c r="A7" s="47" t="s">
        <v>99</v>
      </c>
      <c r="B7" s="48">
        <v>189</v>
      </c>
      <c r="C7" s="50">
        <v>323</v>
      </c>
      <c r="D7" s="50">
        <v>417</v>
      </c>
      <c r="E7" s="50">
        <v>344</v>
      </c>
      <c r="F7" s="50">
        <v>203</v>
      </c>
      <c r="G7" s="49"/>
      <c r="H7" s="50">
        <v>188</v>
      </c>
      <c r="I7" s="50">
        <v>362</v>
      </c>
      <c r="J7" s="50">
        <v>419</v>
      </c>
      <c r="K7" s="50">
        <v>64</v>
      </c>
      <c r="L7" s="50">
        <v>295</v>
      </c>
      <c r="M7" s="50">
        <v>219</v>
      </c>
      <c r="N7" s="50">
        <v>127</v>
      </c>
      <c r="O7" s="50">
        <v>91</v>
      </c>
      <c r="P7" s="50">
        <v>292</v>
      </c>
      <c r="Q7" s="50">
        <v>175</v>
      </c>
      <c r="R7" s="50">
        <v>189</v>
      </c>
      <c r="S7" s="50">
        <v>123</v>
      </c>
      <c r="T7" s="51">
        <v>124</v>
      </c>
      <c r="U7" s="52">
        <v>160</v>
      </c>
      <c r="V7" s="50">
        <v>118</v>
      </c>
      <c r="W7" s="50">
        <v>258</v>
      </c>
      <c r="X7" s="50">
        <v>140</v>
      </c>
      <c r="Y7" s="50">
        <v>174</v>
      </c>
      <c r="Z7" s="50">
        <v>216</v>
      </c>
      <c r="AA7" s="50">
        <v>264</v>
      </c>
      <c r="AB7" s="50">
        <v>333</v>
      </c>
      <c r="AC7" s="50">
        <v>401</v>
      </c>
      <c r="AD7" s="50">
        <v>244</v>
      </c>
      <c r="AE7" s="50">
        <v>390</v>
      </c>
      <c r="AF7" s="50">
        <v>212</v>
      </c>
      <c r="AG7" s="50">
        <v>175</v>
      </c>
      <c r="AH7" s="50">
        <v>236</v>
      </c>
      <c r="AI7" s="50">
        <v>81</v>
      </c>
      <c r="AJ7" s="50">
        <v>276</v>
      </c>
      <c r="AK7" s="50">
        <v>339</v>
      </c>
      <c r="AL7" s="50">
        <v>176</v>
      </c>
      <c r="AM7" s="50">
        <v>213</v>
      </c>
      <c r="AN7" s="50">
        <v>258</v>
      </c>
      <c r="AO7" s="51">
        <v>225</v>
      </c>
    </row>
    <row r="8" spans="1:47" ht="18.75" customHeight="1">
      <c r="A8" s="47" t="s">
        <v>100</v>
      </c>
      <c r="B8" s="48">
        <v>81</v>
      </c>
      <c r="C8" s="50">
        <v>136</v>
      </c>
      <c r="D8" s="50">
        <v>182</v>
      </c>
      <c r="E8" s="50">
        <v>171</v>
      </c>
      <c r="F8" s="50">
        <v>205</v>
      </c>
      <c r="G8" s="50">
        <v>188</v>
      </c>
      <c r="H8" s="49"/>
      <c r="I8" s="50">
        <v>190</v>
      </c>
      <c r="J8" s="50">
        <v>232</v>
      </c>
      <c r="K8" s="50">
        <v>171</v>
      </c>
      <c r="L8" s="50">
        <v>179</v>
      </c>
      <c r="M8" s="50">
        <v>86</v>
      </c>
      <c r="N8" s="50">
        <v>142</v>
      </c>
      <c r="O8" s="50">
        <v>118</v>
      </c>
      <c r="P8" s="50">
        <v>57</v>
      </c>
      <c r="Q8" s="50">
        <v>306</v>
      </c>
      <c r="R8" s="50">
        <v>140</v>
      </c>
      <c r="S8" s="50">
        <v>186</v>
      </c>
      <c r="T8" s="51">
        <v>307</v>
      </c>
      <c r="U8" s="52">
        <v>223</v>
      </c>
      <c r="V8" s="50">
        <v>109</v>
      </c>
      <c r="W8" s="50">
        <v>35</v>
      </c>
      <c r="X8" s="50">
        <v>79</v>
      </c>
      <c r="Y8" s="50">
        <v>91</v>
      </c>
      <c r="Z8" s="50">
        <v>107</v>
      </c>
      <c r="AA8" s="50">
        <v>116</v>
      </c>
      <c r="AB8" s="50">
        <v>146</v>
      </c>
      <c r="AC8" s="50">
        <v>200</v>
      </c>
      <c r="AD8" s="50">
        <v>111</v>
      </c>
      <c r="AE8" s="50">
        <v>217</v>
      </c>
      <c r="AF8" s="50">
        <v>27</v>
      </c>
      <c r="AG8" s="50">
        <v>64</v>
      </c>
      <c r="AH8" s="50">
        <v>245</v>
      </c>
      <c r="AI8" s="50">
        <v>294</v>
      </c>
      <c r="AJ8" s="50">
        <v>105</v>
      </c>
      <c r="AK8" s="50">
        <v>196</v>
      </c>
      <c r="AL8" s="50">
        <v>246</v>
      </c>
      <c r="AM8" s="50">
        <v>291</v>
      </c>
      <c r="AN8" s="50">
        <v>75</v>
      </c>
      <c r="AO8" s="51">
        <v>120</v>
      </c>
    </row>
    <row r="9" spans="1:47" ht="18.75" customHeight="1">
      <c r="A9" s="47" t="s">
        <v>101</v>
      </c>
      <c r="B9" s="48">
        <v>177</v>
      </c>
      <c r="C9" s="50">
        <v>235</v>
      </c>
      <c r="D9" s="50">
        <v>108</v>
      </c>
      <c r="E9" s="50">
        <v>71</v>
      </c>
      <c r="F9" s="50">
        <v>299</v>
      </c>
      <c r="G9" s="50">
        <v>362</v>
      </c>
      <c r="H9" s="50">
        <v>190</v>
      </c>
      <c r="I9" s="49"/>
      <c r="J9" s="50">
        <v>111</v>
      </c>
      <c r="K9" s="50">
        <v>378</v>
      </c>
      <c r="L9" s="50">
        <v>119</v>
      </c>
      <c r="M9" s="50">
        <v>276</v>
      </c>
      <c r="N9" s="50">
        <v>240</v>
      </c>
      <c r="O9" s="50">
        <v>326</v>
      </c>
      <c r="P9" s="50">
        <v>156</v>
      </c>
      <c r="Q9" s="50">
        <v>404</v>
      </c>
      <c r="R9" s="50">
        <v>235</v>
      </c>
      <c r="S9" s="50">
        <v>284</v>
      </c>
      <c r="T9" s="51">
        <v>406</v>
      </c>
      <c r="U9" s="52">
        <v>321</v>
      </c>
      <c r="V9" s="50">
        <v>299</v>
      </c>
      <c r="W9" s="50">
        <v>156</v>
      </c>
      <c r="X9" s="50">
        <v>251</v>
      </c>
      <c r="Y9" s="50">
        <v>197</v>
      </c>
      <c r="Z9" s="50">
        <v>150</v>
      </c>
      <c r="AA9" s="50">
        <v>106</v>
      </c>
      <c r="AB9" s="50">
        <v>229</v>
      </c>
      <c r="AC9" s="50">
        <v>93</v>
      </c>
      <c r="AD9" s="50">
        <v>238</v>
      </c>
      <c r="AE9" s="50">
        <v>32</v>
      </c>
      <c r="AF9" s="50">
        <v>217</v>
      </c>
      <c r="AG9" s="50">
        <v>254</v>
      </c>
      <c r="AH9" s="50">
        <v>339</v>
      </c>
      <c r="AI9" s="50">
        <v>393</v>
      </c>
      <c r="AJ9" s="50">
        <v>228</v>
      </c>
      <c r="AK9" s="50">
        <v>66</v>
      </c>
      <c r="AL9" s="50">
        <v>341</v>
      </c>
      <c r="AM9" s="50">
        <v>386</v>
      </c>
      <c r="AN9" s="50">
        <v>210</v>
      </c>
      <c r="AO9" s="51">
        <v>184</v>
      </c>
    </row>
    <row r="10" spans="1:47" ht="18.75" customHeight="1">
      <c r="A10" s="47" t="s">
        <v>102</v>
      </c>
      <c r="B10" s="48">
        <v>234</v>
      </c>
      <c r="C10" s="50">
        <v>187</v>
      </c>
      <c r="D10" s="50">
        <v>49</v>
      </c>
      <c r="E10" s="50">
        <v>139</v>
      </c>
      <c r="F10" s="50">
        <v>356</v>
      </c>
      <c r="G10" s="50">
        <v>419</v>
      </c>
      <c r="H10" s="50">
        <v>232</v>
      </c>
      <c r="I10" s="50">
        <v>111</v>
      </c>
      <c r="J10" s="49"/>
      <c r="K10" s="50">
        <v>435</v>
      </c>
      <c r="L10" s="50">
        <v>191</v>
      </c>
      <c r="M10" s="50">
        <v>277</v>
      </c>
      <c r="N10" s="50">
        <v>297</v>
      </c>
      <c r="O10" s="50">
        <v>383</v>
      </c>
      <c r="P10" s="50">
        <v>182</v>
      </c>
      <c r="Q10" s="50">
        <v>461</v>
      </c>
      <c r="R10" s="50">
        <v>293</v>
      </c>
      <c r="S10" s="50">
        <v>341</v>
      </c>
      <c r="T10" s="51">
        <v>463</v>
      </c>
      <c r="U10" s="52">
        <v>378</v>
      </c>
      <c r="V10" s="50">
        <v>340</v>
      </c>
      <c r="W10" s="50">
        <v>214</v>
      </c>
      <c r="X10" s="50">
        <v>308</v>
      </c>
      <c r="Y10" s="50">
        <v>254</v>
      </c>
      <c r="Z10" s="50">
        <v>208</v>
      </c>
      <c r="AA10" s="50">
        <v>163</v>
      </c>
      <c r="AB10" s="50">
        <v>176</v>
      </c>
      <c r="AC10" s="50">
        <v>42</v>
      </c>
      <c r="AD10" s="50">
        <v>253</v>
      </c>
      <c r="AE10" s="50">
        <v>137</v>
      </c>
      <c r="AF10" s="50">
        <v>245</v>
      </c>
      <c r="AG10" s="50">
        <v>296</v>
      </c>
      <c r="AH10" s="50">
        <v>396</v>
      </c>
      <c r="AI10" s="50">
        <v>450</v>
      </c>
      <c r="AJ10" s="50">
        <v>212</v>
      </c>
      <c r="AK10" s="50">
        <v>171</v>
      </c>
      <c r="AL10" s="50">
        <v>398</v>
      </c>
      <c r="AM10" s="50">
        <v>443</v>
      </c>
      <c r="AN10" s="50">
        <v>225</v>
      </c>
      <c r="AO10" s="51">
        <v>241</v>
      </c>
    </row>
    <row r="11" spans="1:47" ht="18.75" customHeight="1">
      <c r="A11" s="47" t="s">
        <v>103</v>
      </c>
      <c r="B11" s="48">
        <v>205</v>
      </c>
      <c r="C11" s="50">
        <v>285</v>
      </c>
      <c r="D11" s="50">
        <v>353</v>
      </c>
      <c r="E11" s="50">
        <v>359</v>
      </c>
      <c r="F11" s="50">
        <v>301</v>
      </c>
      <c r="G11" s="50">
        <v>64</v>
      </c>
      <c r="H11" s="50">
        <v>171</v>
      </c>
      <c r="I11" s="50">
        <v>378</v>
      </c>
      <c r="J11" s="50">
        <v>435</v>
      </c>
      <c r="K11" s="49"/>
      <c r="L11" s="50">
        <v>311</v>
      </c>
      <c r="M11" s="50">
        <v>182</v>
      </c>
      <c r="N11" s="50">
        <v>158</v>
      </c>
      <c r="O11" s="50">
        <v>61</v>
      </c>
      <c r="P11" s="50">
        <v>228</v>
      </c>
      <c r="Q11" s="50">
        <v>238</v>
      </c>
      <c r="R11" s="50">
        <v>237</v>
      </c>
      <c r="S11" s="50">
        <v>154</v>
      </c>
      <c r="T11" s="51">
        <v>186</v>
      </c>
      <c r="U11" s="52">
        <v>191</v>
      </c>
      <c r="V11" s="50">
        <v>81</v>
      </c>
      <c r="W11" s="50">
        <v>206</v>
      </c>
      <c r="X11" s="50">
        <v>129</v>
      </c>
      <c r="Y11" s="50">
        <v>181</v>
      </c>
      <c r="Z11" s="50">
        <v>232</v>
      </c>
      <c r="AA11" s="50">
        <v>280</v>
      </c>
      <c r="AB11" s="50">
        <v>295</v>
      </c>
      <c r="AC11" s="50">
        <v>417</v>
      </c>
      <c r="AD11" s="50">
        <v>207</v>
      </c>
      <c r="AE11" s="50">
        <v>406</v>
      </c>
      <c r="AF11" s="50">
        <v>195</v>
      </c>
      <c r="AG11" s="50">
        <v>145</v>
      </c>
      <c r="AH11" s="50">
        <v>267</v>
      </c>
      <c r="AI11" s="50">
        <v>142</v>
      </c>
      <c r="AJ11" s="50">
        <v>239</v>
      </c>
      <c r="AK11" s="50">
        <v>355</v>
      </c>
      <c r="AL11" s="50">
        <v>207</v>
      </c>
      <c r="AM11" s="50">
        <v>277</v>
      </c>
      <c r="AN11" s="50">
        <v>241</v>
      </c>
      <c r="AO11" s="51">
        <v>241</v>
      </c>
    </row>
    <row r="12" spans="1:47" ht="18.75" customHeight="1">
      <c r="A12" s="47" t="s">
        <v>104</v>
      </c>
      <c r="B12" s="48">
        <v>109</v>
      </c>
      <c r="C12" s="50">
        <v>260</v>
      </c>
      <c r="D12" s="50">
        <v>189</v>
      </c>
      <c r="E12" s="50">
        <v>107</v>
      </c>
      <c r="F12" s="50">
        <v>231</v>
      </c>
      <c r="G12" s="50">
        <v>295</v>
      </c>
      <c r="H12" s="50">
        <v>179</v>
      </c>
      <c r="I12" s="50">
        <v>119</v>
      </c>
      <c r="J12" s="50">
        <v>191</v>
      </c>
      <c r="K12" s="50">
        <v>311</v>
      </c>
      <c r="L12" s="49"/>
      <c r="M12" s="50">
        <v>263</v>
      </c>
      <c r="N12" s="50">
        <v>172</v>
      </c>
      <c r="O12" s="50">
        <v>258</v>
      </c>
      <c r="P12" s="50">
        <v>148</v>
      </c>
      <c r="Q12" s="50">
        <v>337</v>
      </c>
      <c r="R12" s="50">
        <v>168</v>
      </c>
      <c r="S12" s="50">
        <v>216</v>
      </c>
      <c r="T12" s="51">
        <v>338</v>
      </c>
      <c r="U12" s="52">
        <v>253</v>
      </c>
      <c r="V12" s="50">
        <v>281</v>
      </c>
      <c r="W12" s="50">
        <v>129</v>
      </c>
      <c r="X12" s="50">
        <v>184</v>
      </c>
      <c r="Y12" s="50">
        <v>129</v>
      </c>
      <c r="Z12" s="50">
        <v>83</v>
      </c>
      <c r="AA12" s="50">
        <v>55</v>
      </c>
      <c r="AB12" s="50">
        <v>265</v>
      </c>
      <c r="AC12" s="50">
        <v>173</v>
      </c>
      <c r="AD12" s="50">
        <v>238</v>
      </c>
      <c r="AE12" s="50">
        <v>87</v>
      </c>
      <c r="AF12" s="50">
        <v>209</v>
      </c>
      <c r="AG12" s="50">
        <v>242</v>
      </c>
      <c r="AH12" s="50">
        <v>272</v>
      </c>
      <c r="AI12" s="50">
        <v>325</v>
      </c>
      <c r="AJ12" s="50">
        <v>235</v>
      </c>
      <c r="AK12" s="50">
        <v>53</v>
      </c>
      <c r="AL12" s="50">
        <v>273</v>
      </c>
      <c r="AM12" s="50">
        <v>318</v>
      </c>
      <c r="AN12" s="50">
        <v>210</v>
      </c>
      <c r="AO12" s="51">
        <v>93</v>
      </c>
    </row>
    <row r="13" spans="1:47" ht="18.75" customHeight="1">
      <c r="A13" s="47" t="s">
        <v>105</v>
      </c>
      <c r="B13" s="48">
        <v>165</v>
      </c>
      <c r="C13" s="50">
        <v>103</v>
      </c>
      <c r="D13" s="50">
        <v>227</v>
      </c>
      <c r="E13" s="50">
        <v>257</v>
      </c>
      <c r="F13" s="50">
        <v>288</v>
      </c>
      <c r="G13" s="50">
        <v>219</v>
      </c>
      <c r="H13" s="50">
        <v>86</v>
      </c>
      <c r="I13" s="50">
        <v>276</v>
      </c>
      <c r="J13" s="50">
        <v>277</v>
      </c>
      <c r="K13" s="50">
        <v>182</v>
      </c>
      <c r="L13" s="50">
        <v>263</v>
      </c>
      <c r="M13" s="49"/>
      <c r="N13" s="50">
        <v>226</v>
      </c>
      <c r="O13" s="50">
        <v>139</v>
      </c>
      <c r="P13" s="50">
        <v>122</v>
      </c>
      <c r="Q13" s="50">
        <v>390</v>
      </c>
      <c r="R13" s="50">
        <v>225</v>
      </c>
      <c r="S13" s="50">
        <v>270</v>
      </c>
      <c r="T13" s="51">
        <v>391</v>
      </c>
      <c r="U13" s="52">
        <v>307</v>
      </c>
      <c r="V13" s="50">
        <v>102</v>
      </c>
      <c r="W13" s="50">
        <v>121</v>
      </c>
      <c r="X13" s="50">
        <v>157</v>
      </c>
      <c r="Y13" s="50">
        <v>175</v>
      </c>
      <c r="Z13" s="50">
        <v>191</v>
      </c>
      <c r="AA13" s="50">
        <v>233</v>
      </c>
      <c r="AB13" s="50">
        <v>113</v>
      </c>
      <c r="AC13" s="50">
        <v>245</v>
      </c>
      <c r="AD13" s="50">
        <v>25</v>
      </c>
      <c r="AE13" s="50">
        <v>304</v>
      </c>
      <c r="AF13" s="50">
        <v>60</v>
      </c>
      <c r="AG13" s="50">
        <v>69</v>
      </c>
      <c r="AH13" s="50">
        <v>328</v>
      </c>
      <c r="AI13" s="50">
        <v>379</v>
      </c>
      <c r="AJ13" s="50">
        <v>57</v>
      </c>
      <c r="AK13" s="50">
        <v>307</v>
      </c>
      <c r="AL13" s="50">
        <v>330</v>
      </c>
      <c r="AM13" s="50">
        <v>375</v>
      </c>
      <c r="AN13" s="50">
        <v>53</v>
      </c>
      <c r="AO13" s="51">
        <v>204</v>
      </c>
    </row>
    <row r="14" spans="1:47" ht="18.75" customHeight="1">
      <c r="A14" s="47" t="s">
        <v>106</v>
      </c>
      <c r="B14" s="48">
        <v>67</v>
      </c>
      <c r="C14" s="50">
        <v>278</v>
      </c>
      <c r="D14" s="50">
        <v>295</v>
      </c>
      <c r="E14" s="50">
        <v>221</v>
      </c>
      <c r="F14" s="50">
        <v>88</v>
      </c>
      <c r="G14" s="50">
        <v>127</v>
      </c>
      <c r="H14" s="50">
        <v>142</v>
      </c>
      <c r="I14" s="50">
        <v>240</v>
      </c>
      <c r="J14" s="50">
        <v>297</v>
      </c>
      <c r="K14" s="50">
        <v>158</v>
      </c>
      <c r="L14" s="50">
        <v>172</v>
      </c>
      <c r="M14" s="50">
        <v>226</v>
      </c>
      <c r="N14" s="49"/>
      <c r="O14" s="50">
        <v>107</v>
      </c>
      <c r="P14" s="50">
        <v>170</v>
      </c>
      <c r="Q14" s="50">
        <v>165</v>
      </c>
      <c r="R14" s="50">
        <v>62</v>
      </c>
      <c r="S14" s="50">
        <v>45</v>
      </c>
      <c r="T14" s="51">
        <v>170</v>
      </c>
      <c r="U14" s="52">
        <v>82</v>
      </c>
      <c r="V14" s="50">
        <v>143</v>
      </c>
      <c r="W14" s="50">
        <v>136</v>
      </c>
      <c r="X14" s="50">
        <v>55</v>
      </c>
      <c r="Y14" s="50">
        <v>52</v>
      </c>
      <c r="Z14" s="50">
        <v>94</v>
      </c>
      <c r="AA14" s="50">
        <v>141</v>
      </c>
      <c r="AB14" s="50">
        <v>288</v>
      </c>
      <c r="AC14" s="50">
        <v>279</v>
      </c>
      <c r="AD14" s="50">
        <v>251</v>
      </c>
      <c r="AE14" s="50">
        <v>268</v>
      </c>
      <c r="AF14" s="50">
        <v>171</v>
      </c>
      <c r="AG14" s="50">
        <v>132</v>
      </c>
      <c r="AH14" s="50">
        <v>128</v>
      </c>
      <c r="AI14" s="50">
        <v>158</v>
      </c>
      <c r="AJ14" s="50">
        <v>247</v>
      </c>
      <c r="AK14" s="50">
        <v>216</v>
      </c>
      <c r="AL14" s="50">
        <v>97</v>
      </c>
      <c r="AM14" s="50">
        <v>174</v>
      </c>
      <c r="AN14" s="50">
        <v>217</v>
      </c>
      <c r="AO14" s="51">
        <v>103</v>
      </c>
    </row>
    <row r="15" spans="1:47" ht="18.75" customHeight="1">
      <c r="A15" s="47" t="s">
        <v>107</v>
      </c>
      <c r="B15" s="48">
        <v>153</v>
      </c>
      <c r="C15" s="50">
        <v>241</v>
      </c>
      <c r="D15" s="50">
        <v>301</v>
      </c>
      <c r="E15" s="50">
        <v>307</v>
      </c>
      <c r="F15" s="50">
        <v>248</v>
      </c>
      <c r="G15" s="50">
        <v>91</v>
      </c>
      <c r="H15" s="50">
        <v>118</v>
      </c>
      <c r="I15" s="50">
        <v>326</v>
      </c>
      <c r="J15" s="50">
        <v>383</v>
      </c>
      <c r="K15" s="50">
        <v>61</v>
      </c>
      <c r="L15" s="50">
        <v>258</v>
      </c>
      <c r="M15" s="50">
        <v>139</v>
      </c>
      <c r="N15" s="50">
        <v>107</v>
      </c>
      <c r="O15" s="49"/>
      <c r="P15" s="50">
        <v>176</v>
      </c>
      <c r="Q15" s="50">
        <v>245</v>
      </c>
      <c r="R15" s="50">
        <v>184</v>
      </c>
      <c r="S15" s="50">
        <v>125</v>
      </c>
      <c r="T15" s="51">
        <v>214</v>
      </c>
      <c r="U15" s="52">
        <v>162</v>
      </c>
      <c r="V15" s="50">
        <v>38</v>
      </c>
      <c r="W15" s="50">
        <v>153</v>
      </c>
      <c r="X15" s="50">
        <v>76</v>
      </c>
      <c r="Y15" s="50">
        <v>129</v>
      </c>
      <c r="Z15" s="50">
        <v>179</v>
      </c>
      <c r="AA15" s="50">
        <v>227</v>
      </c>
      <c r="AB15" s="50">
        <v>251</v>
      </c>
      <c r="AC15" s="50">
        <v>365</v>
      </c>
      <c r="AD15" s="50">
        <v>163</v>
      </c>
      <c r="AE15" s="50">
        <v>353</v>
      </c>
      <c r="AF15" s="50">
        <v>142</v>
      </c>
      <c r="AG15" s="50">
        <v>91</v>
      </c>
      <c r="AH15" s="50">
        <v>288</v>
      </c>
      <c r="AI15" s="50">
        <v>202</v>
      </c>
      <c r="AJ15" s="50">
        <v>196</v>
      </c>
      <c r="AK15" s="50">
        <v>302</v>
      </c>
      <c r="AL15" s="50">
        <v>178</v>
      </c>
      <c r="AM15" s="50">
        <v>272</v>
      </c>
      <c r="AN15" s="50">
        <v>189</v>
      </c>
      <c r="AO15" s="51">
        <v>189</v>
      </c>
    </row>
    <row r="16" spans="1:47" ht="18.75" customHeight="1">
      <c r="A16" s="47" t="s">
        <v>108</v>
      </c>
      <c r="B16" s="48">
        <v>108</v>
      </c>
      <c r="C16" s="50">
        <v>119</v>
      </c>
      <c r="D16" s="50">
        <v>132</v>
      </c>
      <c r="E16" s="50">
        <v>137</v>
      </c>
      <c r="F16" s="50">
        <v>232</v>
      </c>
      <c r="G16" s="50">
        <v>292</v>
      </c>
      <c r="H16" s="50">
        <v>57</v>
      </c>
      <c r="I16" s="50">
        <v>156</v>
      </c>
      <c r="J16" s="50">
        <v>182</v>
      </c>
      <c r="K16" s="50">
        <v>228</v>
      </c>
      <c r="L16" s="50">
        <v>148</v>
      </c>
      <c r="M16" s="50">
        <v>122</v>
      </c>
      <c r="N16" s="50">
        <v>170</v>
      </c>
      <c r="O16" s="50">
        <v>176</v>
      </c>
      <c r="P16" s="49"/>
      <c r="Q16" s="50">
        <v>334</v>
      </c>
      <c r="R16" s="50">
        <v>168</v>
      </c>
      <c r="S16" s="50">
        <v>214</v>
      </c>
      <c r="T16" s="51">
        <v>335</v>
      </c>
      <c r="U16" s="52">
        <v>251</v>
      </c>
      <c r="V16" s="50">
        <v>166</v>
      </c>
      <c r="W16" s="50">
        <v>34</v>
      </c>
      <c r="X16" s="50">
        <v>174</v>
      </c>
      <c r="Y16" s="50">
        <v>119</v>
      </c>
      <c r="Z16" s="50">
        <v>96</v>
      </c>
      <c r="AA16" s="50">
        <v>98</v>
      </c>
      <c r="AB16" s="50">
        <v>125</v>
      </c>
      <c r="AC16" s="50">
        <v>150</v>
      </c>
      <c r="AD16" s="50">
        <v>98</v>
      </c>
      <c r="AE16" s="50">
        <v>183</v>
      </c>
      <c r="AF16" s="50">
        <v>70</v>
      </c>
      <c r="AG16" s="50">
        <v>122</v>
      </c>
      <c r="AH16" s="50">
        <v>273</v>
      </c>
      <c r="AI16" s="50">
        <v>322</v>
      </c>
      <c r="AJ16" s="50">
        <v>95</v>
      </c>
      <c r="AK16" s="50">
        <v>162</v>
      </c>
      <c r="AL16" s="50">
        <v>274</v>
      </c>
      <c r="AM16" s="50">
        <v>319</v>
      </c>
      <c r="AN16" s="50">
        <v>70</v>
      </c>
      <c r="AO16" s="51">
        <v>135</v>
      </c>
    </row>
    <row r="17" spans="1:41" ht="18.75" customHeight="1">
      <c r="A17" s="47" t="s">
        <v>109</v>
      </c>
      <c r="B17" s="48">
        <v>231</v>
      </c>
      <c r="C17" s="50">
        <v>442</v>
      </c>
      <c r="D17" s="50">
        <v>459</v>
      </c>
      <c r="E17" s="50">
        <v>385</v>
      </c>
      <c r="F17" s="50">
        <v>121</v>
      </c>
      <c r="G17" s="50">
        <v>175</v>
      </c>
      <c r="H17" s="50">
        <v>306</v>
      </c>
      <c r="I17" s="50">
        <v>404</v>
      </c>
      <c r="J17" s="50">
        <v>461</v>
      </c>
      <c r="K17" s="50">
        <v>238</v>
      </c>
      <c r="L17" s="50">
        <v>337</v>
      </c>
      <c r="M17" s="50">
        <v>390</v>
      </c>
      <c r="N17" s="50">
        <v>165</v>
      </c>
      <c r="O17" s="50">
        <v>245</v>
      </c>
      <c r="P17" s="50">
        <v>334</v>
      </c>
      <c r="Q17" s="49"/>
      <c r="R17" s="50">
        <v>172</v>
      </c>
      <c r="S17" s="50">
        <v>121</v>
      </c>
      <c r="T17" s="51">
        <v>67</v>
      </c>
      <c r="U17" s="52">
        <v>91</v>
      </c>
      <c r="V17" s="50">
        <v>282</v>
      </c>
      <c r="W17" s="50">
        <v>300</v>
      </c>
      <c r="X17" s="50">
        <v>219</v>
      </c>
      <c r="Y17" s="50">
        <v>216</v>
      </c>
      <c r="Z17" s="50">
        <v>258</v>
      </c>
      <c r="AA17" s="50">
        <v>306</v>
      </c>
      <c r="AB17" s="50">
        <v>452</v>
      </c>
      <c r="AC17" s="50">
        <v>443</v>
      </c>
      <c r="AD17" s="50">
        <v>415</v>
      </c>
      <c r="AE17" s="50">
        <v>432</v>
      </c>
      <c r="AF17" s="50">
        <v>335</v>
      </c>
      <c r="AG17" s="50">
        <v>296</v>
      </c>
      <c r="AH17" s="50">
        <v>113</v>
      </c>
      <c r="AI17" s="50">
        <v>116</v>
      </c>
      <c r="AJ17" s="50">
        <v>412</v>
      </c>
      <c r="AK17" s="50">
        <v>381</v>
      </c>
      <c r="AL17" s="50">
        <v>76</v>
      </c>
      <c r="AM17" s="50">
        <v>66</v>
      </c>
      <c r="AN17" s="50">
        <v>382</v>
      </c>
      <c r="AO17" s="51">
        <v>267</v>
      </c>
    </row>
    <row r="18" spans="1:41" ht="18.75" customHeight="1">
      <c r="A18" s="47" t="s">
        <v>110</v>
      </c>
      <c r="B18" s="48">
        <v>62</v>
      </c>
      <c r="C18" s="50">
        <v>276</v>
      </c>
      <c r="D18" s="50">
        <v>290</v>
      </c>
      <c r="E18" s="50">
        <v>217</v>
      </c>
      <c r="F18" s="50">
        <v>66</v>
      </c>
      <c r="G18" s="50">
        <v>189</v>
      </c>
      <c r="H18" s="50">
        <v>140</v>
      </c>
      <c r="I18" s="50">
        <v>235</v>
      </c>
      <c r="J18" s="50">
        <v>293</v>
      </c>
      <c r="K18" s="50">
        <v>237</v>
      </c>
      <c r="L18" s="50">
        <v>168</v>
      </c>
      <c r="M18" s="50">
        <v>225</v>
      </c>
      <c r="N18" s="50">
        <v>62</v>
      </c>
      <c r="O18" s="50">
        <v>184</v>
      </c>
      <c r="P18" s="50">
        <v>168</v>
      </c>
      <c r="Q18" s="50">
        <v>172</v>
      </c>
      <c r="R18" s="49"/>
      <c r="S18" s="50">
        <v>102</v>
      </c>
      <c r="T18" s="51">
        <v>206</v>
      </c>
      <c r="U18" s="52">
        <v>139</v>
      </c>
      <c r="V18" s="50">
        <v>208</v>
      </c>
      <c r="W18" s="50">
        <v>134</v>
      </c>
      <c r="X18" s="50">
        <v>110</v>
      </c>
      <c r="Y18" s="50">
        <v>55</v>
      </c>
      <c r="Z18" s="50">
        <v>89</v>
      </c>
      <c r="AA18" s="50">
        <v>137</v>
      </c>
      <c r="AB18" s="50">
        <v>286</v>
      </c>
      <c r="AC18" s="50">
        <v>274</v>
      </c>
      <c r="AD18" s="50">
        <v>249</v>
      </c>
      <c r="AE18" s="50">
        <v>263</v>
      </c>
      <c r="AF18" s="50">
        <v>170</v>
      </c>
      <c r="AG18" s="50">
        <v>192</v>
      </c>
      <c r="AH18" s="50">
        <v>106</v>
      </c>
      <c r="AI18" s="50">
        <v>220</v>
      </c>
      <c r="AJ18" s="50">
        <v>246</v>
      </c>
      <c r="AK18" s="50">
        <v>212</v>
      </c>
      <c r="AL18" s="50">
        <v>107</v>
      </c>
      <c r="AM18" s="50">
        <v>153</v>
      </c>
      <c r="AN18" s="50">
        <v>216</v>
      </c>
      <c r="AO18" s="51">
        <v>98</v>
      </c>
    </row>
    <row r="19" spans="1:41" ht="18.75" customHeight="1">
      <c r="A19" s="47" t="s">
        <v>111</v>
      </c>
      <c r="B19" s="48">
        <v>111</v>
      </c>
      <c r="C19" s="50">
        <v>322</v>
      </c>
      <c r="D19" s="50">
        <v>338</v>
      </c>
      <c r="E19" s="50">
        <v>265</v>
      </c>
      <c r="F19" s="50">
        <v>81</v>
      </c>
      <c r="G19" s="50">
        <v>123</v>
      </c>
      <c r="H19" s="50">
        <v>186</v>
      </c>
      <c r="I19" s="50">
        <v>284</v>
      </c>
      <c r="J19" s="50">
        <v>341</v>
      </c>
      <c r="K19" s="50">
        <v>154</v>
      </c>
      <c r="L19" s="50">
        <v>216</v>
      </c>
      <c r="M19" s="50">
        <v>270</v>
      </c>
      <c r="N19" s="50">
        <v>45</v>
      </c>
      <c r="O19" s="50">
        <v>125</v>
      </c>
      <c r="P19" s="50">
        <v>214</v>
      </c>
      <c r="Q19" s="50">
        <v>121</v>
      </c>
      <c r="R19" s="50">
        <v>102</v>
      </c>
      <c r="S19" s="49"/>
      <c r="T19" s="51">
        <v>126</v>
      </c>
      <c r="U19" s="52">
        <v>38</v>
      </c>
      <c r="V19" s="50">
        <v>161</v>
      </c>
      <c r="W19" s="50">
        <v>180</v>
      </c>
      <c r="X19" s="50">
        <v>98</v>
      </c>
      <c r="Y19" s="50">
        <v>96</v>
      </c>
      <c r="Z19" s="50">
        <v>137</v>
      </c>
      <c r="AA19" s="50">
        <v>185</v>
      </c>
      <c r="AB19" s="50">
        <v>331</v>
      </c>
      <c r="AC19" s="50">
        <v>323</v>
      </c>
      <c r="AD19" s="50">
        <v>295</v>
      </c>
      <c r="AE19" s="50">
        <v>311</v>
      </c>
      <c r="AF19" s="50">
        <v>215</v>
      </c>
      <c r="AG19" s="50">
        <v>176</v>
      </c>
      <c r="AH19" s="50">
        <v>114</v>
      </c>
      <c r="AI19" s="50">
        <v>154</v>
      </c>
      <c r="AJ19" s="50">
        <v>291</v>
      </c>
      <c r="AK19" s="50">
        <v>260</v>
      </c>
      <c r="AL19" s="50">
        <v>53</v>
      </c>
      <c r="AM19" s="50">
        <v>148</v>
      </c>
      <c r="AN19" s="50">
        <v>261</v>
      </c>
      <c r="AO19" s="51">
        <v>147</v>
      </c>
    </row>
    <row r="20" spans="1:41" ht="18.75" customHeight="1">
      <c r="A20" s="55" t="s">
        <v>112</v>
      </c>
      <c r="B20" s="56">
        <v>233</v>
      </c>
      <c r="C20" s="57">
        <v>443</v>
      </c>
      <c r="D20" s="57">
        <v>460</v>
      </c>
      <c r="E20" s="57">
        <v>387</v>
      </c>
      <c r="F20" s="57">
        <v>155</v>
      </c>
      <c r="G20" s="57">
        <v>124</v>
      </c>
      <c r="H20" s="57">
        <v>307</v>
      </c>
      <c r="I20" s="57">
        <v>406</v>
      </c>
      <c r="J20" s="57">
        <v>463</v>
      </c>
      <c r="K20" s="57">
        <v>186</v>
      </c>
      <c r="L20" s="57">
        <v>338</v>
      </c>
      <c r="M20" s="57">
        <v>391</v>
      </c>
      <c r="N20" s="57">
        <v>170</v>
      </c>
      <c r="O20" s="57">
        <v>214</v>
      </c>
      <c r="P20" s="57">
        <v>335</v>
      </c>
      <c r="Q20" s="57">
        <v>67</v>
      </c>
      <c r="R20" s="57">
        <v>206</v>
      </c>
      <c r="S20" s="57">
        <v>126</v>
      </c>
      <c r="T20" s="58"/>
      <c r="U20" s="52">
        <v>96</v>
      </c>
      <c r="V20" s="50">
        <v>253</v>
      </c>
      <c r="W20" s="50">
        <v>301</v>
      </c>
      <c r="X20" s="50">
        <v>219</v>
      </c>
      <c r="Y20" s="50">
        <v>218</v>
      </c>
      <c r="Z20" s="50">
        <v>259</v>
      </c>
      <c r="AA20" s="50">
        <v>307</v>
      </c>
      <c r="AB20" s="50">
        <v>453</v>
      </c>
      <c r="AC20" s="50">
        <v>445</v>
      </c>
      <c r="AD20" s="50">
        <v>416</v>
      </c>
      <c r="AE20" s="50">
        <v>433</v>
      </c>
      <c r="AF20" s="50">
        <v>337</v>
      </c>
      <c r="AG20" s="50">
        <v>278</v>
      </c>
      <c r="AH20" s="50">
        <v>145</v>
      </c>
      <c r="AI20" s="50">
        <v>52</v>
      </c>
      <c r="AJ20" s="50">
        <v>413</v>
      </c>
      <c r="AK20" s="50">
        <v>382</v>
      </c>
      <c r="AL20" s="50">
        <v>99</v>
      </c>
      <c r="AM20" s="50">
        <v>115</v>
      </c>
      <c r="AN20" s="50">
        <v>383</v>
      </c>
      <c r="AO20" s="51">
        <v>269</v>
      </c>
    </row>
    <row r="21" spans="1:41" ht="18.75" customHeight="1">
      <c r="A21" s="59" t="s">
        <v>113</v>
      </c>
      <c r="B21" s="60">
        <v>148</v>
      </c>
      <c r="C21" s="61">
        <v>359</v>
      </c>
      <c r="D21" s="61">
        <v>375</v>
      </c>
      <c r="E21" s="61">
        <v>302</v>
      </c>
      <c r="F21" s="61">
        <v>94</v>
      </c>
      <c r="G21" s="61">
        <v>160</v>
      </c>
      <c r="H21" s="61">
        <v>223</v>
      </c>
      <c r="I21" s="61">
        <v>321</v>
      </c>
      <c r="J21" s="61">
        <v>378</v>
      </c>
      <c r="K21" s="61">
        <v>191</v>
      </c>
      <c r="L21" s="61">
        <v>253</v>
      </c>
      <c r="M21" s="61">
        <v>307</v>
      </c>
      <c r="N21" s="61">
        <v>82</v>
      </c>
      <c r="O21" s="61">
        <v>162</v>
      </c>
      <c r="P21" s="61">
        <v>251</v>
      </c>
      <c r="Q21" s="61">
        <v>91</v>
      </c>
      <c r="R21" s="61">
        <v>139</v>
      </c>
      <c r="S21" s="61">
        <v>38</v>
      </c>
      <c r="T21" s="61">
        <v>96</v>
      </c>
      <c r="U21" s="62"/>
      <c r="V21" s="63">
        <v>198</v>
      </c>
      <c r="W21" s="63">
        <v>217</v>
      </c>
      <c r="X21" s="63">
        <v>135</v>
      </c>
      <c r="Y21" s="63">
        <v>133</v>
      </c>
      <c r="Z21" s="63">
        <v>174</v>
      </c>
      <c r="AA21" s="63">
        <v>222</v>
      </c>
      <c r="AB21" s="63">
        <v>368</v>
      </c>
      <c r="AC21" s="63">
        <v>360</v>
      </c>
      <c r="AD21" s="63">
        <v>332</v>
      </c>
      <c r="AE21" s="63">
        <v>348</v>
      </c>
      <c r="AF21" s="63">
        <v>252</v>
      </c>
      <c r="AG21" s="63">
        <v>213</v>
      </c>
      <c r="AH21" s="63">
        <v>118</v>
      </c>
      <c r="AI21" s="63">
        <v>109</v>
      </c>
      <c r="AJ21" s="63">
        <v>328</v>
      </c>
      <c r="AK21" s="63">
        <v>297</v>
      </c>
      <c r="AL21" s="63">
        <v>38</v>
      </c>
      <c r="AM21" s="63">
        <v>118</v>
      </c>
      <c r="AN21" s="63">
        <v>298</v>
      </c>
      <c r="AO21" s="64">
        <v>184</v>
      </c>
    </row>
    <row r="22" spans="1:41" ht="18.75" customHeight="1">
      <c r="A22" s="65" t="s">
        <v>114</v>
      </c>
      <c r="B22" s="66">
        <v>176</v>
      </c>
      <c r="C22" s="63">
        <v>205</v>
      </c>
      <c r="D22" s="63">
        <v>291</v>
      </c>
      <c r="E22" s="63">
        <v>280</v>
      </c>
      <c r="F22" s="63">
        <v>271</v>
      </c>
      <c r="G22" s="63">
        <v>118</v>
      </c>
      <c r="H22" s="63">
        <v>109</v>
      </c>
      <c r="I22" s="63">
        <v>299</v>
      </c>
      <c r="J22" s="63">
        <v>340</v>
      </c>
      <c r="K22" s="63">
        <v>81</v>
      </c>
      <c r="L22" s="63">
        <v>281</v>
      </c>
      <c r="M22" s="63">
        <v>102</v>
      </c>
      <c r="N22" s="63">
        <v>143</v>
      </c>
      <c r="O22" s="63">
        <v>38</v>
      </c>
      <c r="P22" s="63">
        <v>166</v>
      </c>
      <c r="Q22" s="63">
        <v>282</v>
      </c>
      <c r="R22" s="63">
        <v>208</v>
      </c>
      <c r="S22" s="63">
        <v>161</v>
      </c>
      <c r="T22" s="63">
        <v>253</v>
      </c>
      <c r="U22" s="63">
        <v>198</v>
      </c>
      <c r="V22" s="62"/>
      <c r="W22" s="63">
        <v>144</v>
      </c>
      <c r="X22" s="63">
        <v>99</v>
      </c>
      <c r="Y22" s="63">
        <v>152</v>
      </c>
      <c r="Z22" s="63">
        <v>203</v>
      </c>
      <c r="AA22" s="63">
        <v>250</v>
      </c>
      <c r="AB22" s="63">
        <v>214</v>
      </c>
      <c r="AC22" s="63">
        <v>309</v>
      </c>
      <c r="AD22" s="63">
        <v>127</v>
      </c>
      <c r="AE22" s="63">
        <v>326</v>
      </c>
      <c r="AF22" s="63">
        <v>113</v>
      </c>
      <c r="AG22" s="63">
        <v>61</v>
      </c>
      <c r="AH22" s="63">
        <v>312</v>
      </c>
      <c r="AI22" s="63">
        <v>202</v>
      </c>
      <c r="AJ22" s="63">
        <v>159</v>
      </c>
      <c r="AK22" s="63">
        <v>325</v>
      </c>
      <c r="AL22" s="63">
        <v>214</v>
      </c>
      <c r="AM22" s="63">
        <v>309</v>
      </c>
      <c r="AN22" s="63">
        <v>155</v>
      </c>
      <c r="AO22" s="64">
        <v>212</v>
      </c>
    </row>
    <row r="23" spans="1:41" ht="18.75" customHeight="1">
      <c r="A23" s="65" t="s">
        <v>115</v>
      </c>
      <c r="B23" s="66">
        <v>74</v>
      </c>
      <c r="C23" s="63">
        <v>146</v>
      </c>
      <c r="D23" s="63">
        <v>159</v>
      </c>
      <c r="E23" s="63">
        <v>138</v>
      </c>
      <c r="F23" s="63">
        <v>198</v>
      </c>
      <c r="G23" s="63">
        <v>258</v>
      </c>
      <c r="H23" s="63">
        <v>35</v>
      </c>
      <c r="I23" s="63">
        <v>156</v>
      </c>
      <c r="J23" s="63">
        <v>214</v>
      </c>
      <c r="K23" s="63">
        <v>206</v>
      </c>
      <c r="L23" s="63">
        <v>129</v>
      </c>
      <c r="M23" s="63">
        <v>121</v>
      </c>
      <c r="N23" s="63">
        <v>136</v>
      </c>
      <c r="O23" s="63">
        <v>153</v>
      </c>
      <c r="P23" s="63">
        <v>34</v>
      </c>
      <c r="Q23" s="63">
        <v>300</v>
      </c>
      <c r="R23" s="63">
        <v>134</v>
      </c>
      <c r="S23" s="63">
        <v>180</v>
      </c>
      <c r="T23" s="63">
        <v>301</v>
      </c>
      <c r="U23" s="63">
        <v>217</v>
      </c>
      <c r="V23" s="63">
        <v>144</v>
      </c>
      <c r="W23" s="62"/>
      <c r="X23" s="63">
        <v>140</v>
      </c>
      <c r="Y23" s="63">
        <v>85</v>
      </c>
      <c r="Z23" s="63">
        <v>75</v>
      </c>
      <c r="AA23" s="63">
        <v>82</v>
      </c>
      <c r="AB23" s="63">
        <v>151</v>
      </c>
      <c r="AC23" s="63">
        <v>177</v>
      </c>
      <c r="AD23" s="63">
        <v>146</v>
      </c>
      <c r="AE23" s="63">
        <v>184</v>
      </c>
      <c r="AF23" s="63">
        <v>62</v>
      </c>
      <c r="AG23" s="63">
        <v>99</v>
      </c>
      <c r="AH23" s="63">
        <v>239</v>
      </c>
      <c r="AI23" s="63">
        <v>288</v>
      </c>
      <c r="AJ23" s="63">
        <v>121</v>
      </c>
      <c r="AK23" s="63">
        <v>162</v>
      </c>
      <c r="AL23" s="63">
        <v>240</v>
      </c>
      <c r="AM23" s="63">
        <v>285</v>
      </c>
      <c r="AN23" s="63">
        <v>97</v>
      </c>
      <c r="AO23" s="64">
        <v>101</v>
      </c>
    </row>
    <row r="24" spans="1:41" ht="18.75" customHeight="1">
      <c r="A24" s="65" t="s">
        <v>116</v>
      </c>
      <c r="B24" s="66">
        <v>78</v>
      </c>
      <c r="C24" s="63">
        <v>214</v>
      </c>
      <c r="D24" s="63">
        <v>306</v>
      </c>
      <c r="E24" s="63">
        <v>233</v>
      </c>
      <c r="F24" s="63">
        <v>174</v>
      </c>
      <c r="G24" s="63">
        <v>140</v>
      </c>
      <c r="H24" s="63">
        <v>79</v>
      </c>
      <c r="I24" s="63">
        <v>251</v>
      </c>
      <c r="J24" s="63">
        <v>308</v>
      </c>
      <c r="K24" s="63">
        <v>129</v>
      </c>
      <c r="L24" s="63">
        <v>184</v>
      </c>
      <c r="M24" s="63">
        <v>157</v>
      </c>
      <c r="N24" s="63">
        <v>55</v>
      </c>
      <c r="O24" s="63">
        <v>76</v>
      </c>
      <c r="P24" s="63">
        <v>174</v>
      </c>
      <c r="Q24" s="63">
        <v>219</v>
      </c>
      <c r="R24" s="63">
        <v>110</v>
      </c>
      <c r="S24" s="63">
        <v>98</v>
      </c>
      <c r="T24" s="63">
        <v>219</v>
      </c>
      <c r="U24" s="63">
        <v>135</v>
      </c>
      <c r="V24" s="63">
        <v>99</v>
      </c>
      <c r="W24" s="63">
        <v>140</v>
      </c>
      <c r="X24" s="62"/>
      <c r="Y24" s="63">
        <v>54</v>
      </c>
      <c r="Z24" s="63">
        <v>105</v>
      </c>
      <c r="AA24" s="63">
        <v>153</v>
      </c>
      <c r="AB24" s="63">
        <v>224</v>
      </c>
      <c r="AC24" s="63">
        <v>290</v>
      </c>
      <c r="AD24" s="63">
        <v>182</v>
      </c>
      <c r="AE24" s="63">
        <v>279</v>
      </c>
      <c r="AF24" s="63">
        <v>103</v>
      </c>
      <c r="AG24" s="63">
        <v>83</v>
      </c>
      <c r="AH24" s="63">
        <v>214</v>
      </c>
      <c r="AI24" s="63">
        <v>206</v>
      </c>
      <c r="AJ24" s="63">
        <v>179</v>
      </c>
      <c r="AK24" s="63">
        <v>228</v>
      </c>
      <c r="AL24" s="63">
        <v>151</v>
      </c>
      <c r="AM24" s="63">
        <v>260</v>
      </c>
      <c r="AN24" s="63">
        <v>149</v>
      </c>
      <c r="AO24" s="64">
        <v>114</v>
      </c>
    </row>
    <row r="25" spans="1:41" ht="18.75" customHeight="1">
      <c r="A25" s="65" t="s">
        <v>117</v>
      </c>
      <c r="B25" s="66">
        <v>24</v>
      </c>
      <c r="C25" s="63">
        <v>227</v>
      </c>
      <c r="D25" s="63">
        <v>251</v>
      </c>
      <c r="E25" s="63">
        <v>178</v>
      </c>
      <c r="F25" s="63">
        <v>119</v>
      </c>
      <c r="G25" s="63">
        <v>174</v>
      </c>
      <c r="H25" s="63">
        <v>91</v>
      </c>
      <c r="I25" s="63">
        <v>197</v>
      </c>
      <c r="J25" s="63">
        <v>254</v>
      </c>
      <c r="K25" s="63">
        <v>181</v>
      </c>
      <c r="L25" s="63">
        <v>129</v>
      </c>
      <c r="M25" s="63">
        <v>175</v>
      </c>
      <c r="N25" s="63">
        <v>52</v>
      </c>
      <c r="O25" s="63">
        <v>129</v>
      </c>
      <c r="P25" s="63">
        <v>119</v>
      </c>
      <c r="Q25" s="63">
        <v>216</v>
      </c>
      <c r="R25" s="63">
        <v>55</v>
      </c>
      <c r="S25" s="63">
        <v>96</v>
      </c>
      <c r="T25" s="63">
        <v>218</v>
      </c>
      <c r="U25" s="63">
        <v>133</v>
      </c>
      <c r="V25" s="63">
        <v>152</v>
      </c>
      <c r="W25" s="63">
        <v>85</v>
      </c>
      <c r="X25" s="63">
        <v>54</v>
      </c>
      <c r="Y25" s="62"/>
      <c r="Z25" s="63">
        <v>50</v>
      </c>
      <c r="AA25" s="63">
        <v>98</v>
      </c>
      <c r="AB25" s="63">
        <v>237</v>
      </c>
      <c r="AC25" s="63">
        <v>236</v>
      </c>
      <c r="AD25" s="63">
        <v>200</v>
      </c>
      <c r="AE25" s="63">
        <v>224</v>
      </c>
      <c r="AF25" s="63">
        <v>121</v>
      </c>
      <c r="AG25" s="63">
        <v>136</v>
      </c>
      <c r="AH25" s="63">
        <v>159</v>
      </c>
      <c r="AI25" s="63">
        <v>205</v>
      </c>
      <c r="AJ25" s="63">
        <v>197</v>
      </c>
      <c r="AK25" s="63">
        <v>173</v>
      </c>
      <c r="AL25" s="63">
        <v>161</v>
      </c>
      <c r="AM25" s="63">
        <v>206</v>
      </c>
      <c r="AN25" s="63">
        <v>167</v>
      </c>
      <c r="AO25" s="64">
        <v>60</v>
      </c>
    </row>
    <row r="26" spans="1:41" ht="18.75" customHeight="1">
      <c r="A26" s="65" t="s">
        <v>118</v>
      </c>
      <c r="B26" s="66">
        <v>30</v>
      </c>
      <c r="C26" s="63">
        <v>208</v>
      </c>
      <c r="D26" s="63">
        <v>205</v>
      </c>
      <c r="E26" s="63">
        <v>132</v>
      </c>
      <c r="F26" s="63">
        <v>153</v>
      </c>
      <c r="G26" s="63">
        <v>216</v>
      </c>
      <c r="H26" s="63">
        <v>107</v>
      </c>
      <c r="I26" s="63">
        <v>150</v>
      </c>
      <c r="J26" s="63">
        <v>208</v>
      </c>
      <c r="K26" s="63">
        <v>232</v>
      </c>
      <c r="L26" s="63">
        <v>83</v>
      </c>
      <c r="M26" s="63">
        <v>191</v>
      </c>
      <c r="N26" s="63">
        <v>94</v>
      </c>
      <c r="O26" s="63">
        <v>179</v>
      </c>
      <c r="P26" s="63">
        <v>96</v>
      </c>
      <c r="Q26" s="63">
        <v>258</v>
      </c>
      <c r="R26" s="63">
        <v>89</v>
      </c>
      <c r="S26" s="63">
        <v>137</v>
      </c>
      <c r="T26" s="63">
        <v>259</v>
      </c>
      <c r="U26" s="63">
        <v>174</v>
      </c>
      <c r="V26" s="63">
        <v>203</v>
      </c>
      <c r="W26" s="63">
        <v>75</v>
      </c>
      <c r="X26" s="63">
        <v>105</v>
      </c>
      <c r="Y26" s="63">
        <v>50</v>
      </c>
      <c r="Z26" s="62"/>
      <c r="AA26" s="63">
        <v>52</v>
      </c>
      <c r="AB26" s="63">
        <v>213</v>
      </c>
      <c r="AC26" s="63">
        <v>190</v>
      </c>
      <c r="AD26" s="63">
        <v>216</v>
      </c>
      <c r="AE26" s="63">
        <v>178</v>
      </c>
      <c r="AF26" s="63">
        <v>136</v>
      </c>
      <c r="AG26" s="63">
        <v>169</v>
      </c>
      <c r="AH26" s="63">
        <v>193</v>
      </c>
      <c r="AI26" s="63">
        <v>246</v>
      </c>
      <c r="AJ26" s="63">
        <v>212</v>
      </c>
      <c r="AK26" s="63">
        <v>127</v>
      </c>
      <c r="AL26" s="63">
        <v>194</v>
      </c>
      <c r="AM26" s="63">
        <v>239</v>
      </c>
      <c r="AN26" s="63">
        <v>182</v>
      </c>
      <c r="AO26" s="64">
        <v>28</v>
      </c>
    </row>
    <row r="27" spans="1:41" ht="18.75" customHeight="1">
      <c r="A27" s="65" t="s">
        <v>119</v>
      </c>
      <c r="B27" s="66">
        <v>78</v>
      </c>
      <c r="C27" s="63">
        <v>209</v>
      </c>
      <c r="D27" s="63">
        <v>160</v>
      </c>
      <c r="E27" s="63">
        <v>87</v>
      </c>
      <c r="F27" s="63">
        <v>201</v>
      </c>
      <c r="G27" s="63">
        <v>264</v>
      </c>
      <c r="H27" s="63">
        <v>116</v>
      </c>
      <c r="I27" s="63">
        <v>106</v>
      </c>
      <c r="J27" s="63">
        <v>163</v>
      </c>
      <c r="K27" s="63">
        <v>280</v>
      </c>
      <c r="L27" s="63">
        <v>55</v>
      </c>
      <c r="M27" s="63">
        <v>233</v>
      </c>
      <c r="N27" s="63">
        <v>141</v>
      </c>
      <c r="O27" s="63">
        <v>227</v>
      </c>
      <c r="P27" s="63">
        <v>98</v>
      </c>
      <c r="Q27" s="63">
        <v>306</v>
      </c>
      <c r="R27" s="63">
        <v>137</v>
      </c>
      <c r="S27" s="63">
        <v>185</v>
      </c>
      <c r="T27" s="63">
        <v>307</v>
      </c>
      <c r="U27" s="63">
        <v>222</v>
      </c>
      <c r="V27" s="63">
        <v>250</v>
      </c>
      <c r="W27" s="63">
        <v>82</v>
      </c>
      <c r="X27" s="63">
        <v>153</v>
      </c>
      <c r="Y27" s="63">
        <v>98</v>
      </c>
      <c r="Z27" s="63">
        <v>52</v>
      </c>
      <c r="AA27" s="62"/>
      <c r="AB27" s="63">
        <v>211</v>
      </c>
      <c r="AC27" s="63">
        <v>145</v>
      </c>
      <c r="AD27" s="63">
        <v>188</v>
      </c>
      <c r="AE27" s="63">
        <v>133</v>
      </c>
      <c r="AF27" s="63">
        <v>178</v>
      </c>
      <c r="AG27" s="63">
        <v>211</v>
      </c>
      <c r="AH27" s="63">
        <v>241</v>
      </c>
      <c r="AI27" s="63">
        <v>294</v>
      </c>
      <c r="AJ27" s="63">
        <v>185</v>
      </c>
      <c r="AK27" s="63">
        <v>83</v>
      </c>
      <c r="AL27" s="63">
        <v>242</v>
      </c>
      <c r="AM27" s="63">
        <v>287</v>
      </c>
      <c r="AN27" s="63">
        <v>160</v>
      </c>
      <c r="AO27" s="64">
        <v>85</v>
      </c>
    </row>
    <row r="28" spans="1:41" ht="18.75" customHeight="1">
      <c r="A28" s="65" t="s">
        <v>120</v>
      </c>
      <c r="B28" s="66">
        <v>226</v>
      </c>
      <c r="C28" s="63">
        <v>17</v>
      </c>
      <c r="D28" s="63">
        <v>126</v>
      </c>
      <c r="E28" s="63">
        <v>196</v>
      </c>
      <c r="F28" s="63">
        <v>350</v>
      </c>
      <c r="G28" s="63">
        <v>333</v>
      </c>
      <c r="H28" s="63">
        <v>146</v>
      </c>
      <c r="I28" s="63">
        <v>229</v>
      </c>
      <c r="J28" s="63">
        <v>176</v>
      </c>
      <c r="K28" s="63">
        <v>295</v>
      </c>
      <c r="L28" s="63">
        <v>265</v>
      </c>
      <c r="M28" s="63">
        <v>113</v>
      </c>
      <c r="N28" s="63">
        <v>288</v>
      </c>
      <c r="O28" s="63">
        <v>251</v>
      </c>
      <c r="P28" s="63">
        <v>125</v>
      </c>
      <c r="Q28" s="63">
        <v>452</v>
      </c>
      <c r="R28" s="63">
        <v>286</v>
      </c>
      <c r="S28" s="63">
        <v>331</v>
      </c>
      <c r="T28" s="63">
        <v>453</v>
      </c>
      <c r="U28" s="63">
        <v>368</v>
      </c>
      <c r="V28" s="63">
        <v>214</v>
      </c>
      <c r="W28" s="63">
        <v>151</v>
      </c>
      <c r="X28" s="63">
        <v>224</v>
      </c>
      <c r="Y28" s="63">
        <v>237</v>
      </c>
      <c r="Z28" s="63">
        <v>213</v>
      </c>
      <c r="AA28" s="63">
        <v>211</v>
      </c>
      <c r="AB28" s="62"/>
      <c r="AC28" s="63">
        <v>149</v>
      </c>
      <c r="AD28" s="63">
        <v>88</v>
      </c>
      <c r="AE28" s="63">
        <v>256</v>
      </c>
      <c r="AF28" s="63">
        <v>133</v>
      </c>
      <c r="AG28" s="63">
        <v>181</v>
      </c>
      <c r="AH28" s="63">
        <v>390</v>
      </c>
      <c r="AI28" s="63">
        <v>440</v>
      </c>
      <c r="AJ28" s="63">
        <v>58</v>
      </c>
      <c r="AK28" s="63">
        <v>238</v>
      </c>
      <c r="AL28" s="63">
        <v>391</v>
      </c>
      <c r="AM28" s="63">
        <v>437</v>
      </c>
      <c r="AN28" s="63">
        <v>93</v>
      </c>
      <c r="AO28" s="64">
        <v>253</v>
      </c>
    </row>
    <row r="29" spans="1:41" ht="18.75" customHeight="1">
      <c r="A29" s="65" t="s">
        <v>121</v>
      </c>
      <c r="B29" s="66">
        <v>216</v>
      </c>
      <c r="C29" s="63">
        <v>155</v>
      </c>
      <c r="D29" s="63">
        <v>21</v>
      </c>
      <c r="E29" s="63">
        <v>121</v>
      </c>
      <c r="F29" s="63">
        <v>338</v>
      </c>
      <c r="G29" s="63">
        <v>401</v>
      </c>
      <c r="H29" s="63">
        <v>200</v>
      </c>
      <c r="I29" s="63">
        <v>93</v>
      </c>
      <c r="J29" s="63">
        <v>42</v>
      </c>
      <c r="K29" s="63">
        <v>417</v>
      </c>
      <c r="L29" s="63">
        <v>173</v>
      </c>
      <c r="M29" s="63">
        <v>245</v>
      </c>
      <c r="N29" s="63">
        <v>279</v>
      </c>
      <c r="O29" s="63">
        <v>365</v>
      </c>
      <c r="P29" s="63">
        <v>150</v>
      </c>
      <c r="Q29" s="63">
        <v>443</v>
      </c>
      <c r="R29" s="63">
        <v>274</v>
      </c>
      <c r="S29" s="63">
        <v>323</v>
      </c>
      <c r="T29" s="63">
        <v>445</v>
      </c>
      <c r="U29" s="63">
        <v>360</v>
      </c>
      <c r="V29" s="63">
        <v>309</v>
      </c>
      <c r="W29" s="63">
        <v>177</v>
      </c>
      <c r="X29" s="63">
        <v>290</v>
      </c>
      <c r="Y29" s="63">
        <v>236</v>
      </c>
      <c r="Z29" s="63">
        <v>190</v>
      </c>
      <c r="AA29" s="63">
        <v>145</v>
      </c>
      <c r="AB29" s="63">
        <v>149</v>
      </c>
      <c r="AC29" s="62"/>
      <c r="AD29" s="63">
        <v>221</v>
      </c>
      <c r="AE29" s="63">
        <v>119</v>
      </c>
      <c r="AF29" s="63">
        <v>213</v>
      </c>
      <c r="AG29" s="63">
        <v>264</v>
      </c>
      <c r="AH29" s="63">
        <v>378</v>
      </c>
      <c r="AI29" s="63">
        <v>432</v>
      </c>
      <c r="AJ29" s="63">
        <v>180</v>
      </c>
      <c r="AK29" s="63">
        <v>153</v>
      </c>
      <c r="AL29" s="63">
        <v>380</v>
      </c>
      <c r="AM29" s="63">
        <v>425</v>
      </c>
      <c r="AN29" s="63">
        <v>194</v>
      </c>
      <c r="AO29" s="64">
        <v>223</v>
      </c>
    </row>
    <row r="30" spans="1:41" ht="18.75" customHeight="1">
      <c r="A30" s="65" t="s">
        <v>122</v>
      </c>
      <c r="B30" s="66">
        <v>190</v>
      </c>
      <c r="C30" s="63">
        <v>78</v>
      </c>
      <c r="D30" s="63">
        <v>204</v>
      </c>
      <c r="E30" s="63">
        <v>219</v>
      </c>
      <c r="F30" s="63">
        <v>313</v>
      </c>
      <c r="G30" s="63">
        <v>244</v>
      </c>
      <c r="H30" s="63">
        <v>111</v>
      </c>
      <c r="I30" s="63">
        <v>238</v>
      </c>
      <c r="J30" s="63">
        <v>253</v>
      </c>
      <c r="K30" s="63">
        <v>207</v>
      </c>
      <c r="L30" s="63">
        <v>238</v>
      </c>
      <c r="M30" s="63">
        <v>25</v>
      </c>
      <c r="N30" s="63">
        <v>251</v>
      </c>
      <c r="O30" s="63">
        <v>163</v>
      </c>
      <c r="P30" s="63">
        <v>98</v>
      </c>
      <c r="Q30" s="63">
        <v>415</v>
      </c>
      <c r="R30" s="63">
        <v>249</v>
      </c>
      <c r="S30" s="63">
        <v>295</v>
      </c>
      <c r="T30" s="63">
        <v>416</v>
      </c>
      <c r="U30" s="63">
        <v>332</v>
      </c>
      <c r="V30" s="63">
        <v>127</v>
      </c>
      <c r="W30" s="63">
        <v>146</v>
      </c>
      <c r="X30" s="63">
        <v>182</v>
      </c>
      <c r="Y30" s="63">
        <v>200</v>
      </c>
      <c r="Z30" s="63">
        <v>216</v>
      </c>
      <c r="AA30" s="63">
        <v>188</v>
      </c>
      <c r="AB30" s="63">
        <v>88</v>
      </c>
      <c r="AC30" s="63">
        <v>221</v>
      </c>
      <c r="AD30" s="62"/>
      <c r="AE30" s="63">
        <v>266</v>
      </c>
      <c r="AF30" s="63">
        <v>68</v>
      </c>
      <c r="AG30" s="63">
        <v>94</v>
      </c>
      <c r="AH30" s="63">
        <v>353</v>
      </c>
      <c r="AI30" s="63">
        <v>403</v>
      </c>
      <c r="AJ30" s="63">
        <v>32</v>
      </c>
      <c r="AK30" s="63">
        <v>244</v>
      </c>
      <c r="AL30" s="63">
        <v>355</v>
      </c>
      <c r="AM30" s="63">
        <v>400</v>
      </c>
      <c r="AN30" s="63">
        <v>30</v>
      </c>
      <c r="AO30" s="64">
        <v>229</v>
      </c>
    </row>
    <row r="31" spans="1:41" ht="18.75" customHeight="1">
      <c r="A31" s="65" t="s">
        <v>123</v>
      </c>
      <c r="B31" s="66">
        <v>204</v>
      </c>
      <c r="C31" s="63">
        <v>262</v>
      </c>
      <c r="D31" s="63">
        <v>135</v>
      </c>
      <c r="E31" s="63">
        <v>94</v>
      </c>
      <c r="F31" s="63">
        <v>327</v>
      </c>
      <c r="G31" s="63">
        <v>390</v>
      </c>
      <c r="H31" s="63">
        <v>217</v>
      </c>
      <c r="I31" s="63">
        <v>32</v>
      </c>
      <c r="J31" s="63">
        <v>137</v>
      </c>
      <c r="K31" s="63">
        <v>406</v>
      </c>
      <c r="L31" s="63">
        <v>87</v>
      </c>
      <c r="M31" s="63">
        <v>304</v>
      </c>
      <c r="N31" s="63">
        <v>268</v>
      </c>
      <c r="O31" s="63">
        <v>353</v>
      </c>
      <c r="P31" s="63">
        <v>183</v>
      </c>
      <c r="Q31" s="63">
        <v>432</v>
      </c>
      <c r="R31" s="63">
        <v>263</v>
      </c>
      <c r="S31" s="63">
        <v>311</v>
      </c>
      <c r="T31" s="63">
        <v>433</v>
      </c>
      <c r="U31" s="63">
        <v>348</v>
      </c>
      <c r="V31" s="63">
        <v>326</v>
      </c>
      <c r="W31" s="63">
        <v>184</v>
      </c>
      <c r="X31" s="63">
        <v>279</v>
      </c>
      <c r="Y31" s="63">
        <v>224</v>
      </c>
      <c r="Z31" s="63">
        <v>178</v>
      </c>
      <c r="AA31" s="63">
        <v>133</v>
      </c>
      <c r="AB31" s="63">
        <v>256</v>
      </c>
      <c r="AC31" s="63">
        <v>119</v>
      </c>
      <c r="AD31" s="63">
        <v>266</v>
      </c>
      <c r="AE31" s="62"/>
      <c r="AF31" s="63">
        <v>245</v>
      </c>
      <c r="AG31" s="63">
        <v>282</v>
      </c>
      <c r="AH31" s="63">
        <v>367</v>
      </c>
      <c r="AI31" s="63">
        <v>420</v>
      </c>
      <c r="AJ31" s="63">
        <v>256</v>
      </c>
      <c r="AK31" s="63">
        <v>34</v>
      </c>
      <c r="AL31" s="63">
        <v>368</v>
      </c>
      <c r="AM31" s="63">
        <v>413</v>
      </c>
      <c r="AN31" s="63">
        <v>238</v>
      </c>
      <c r="AO31" s="64">
        <v>211</v>
      </c>
    </row>
    <row r="32" spans="1:41" ht="18.75" customHeight="1">
      <c r="A32" s="65" t="s">
        <v>124</v>
      </c>
      <c r="B32" s="66">
        <v>110</v>
      </c>
      <c r="C32" s="63">
        <v>123</v>
      </c>
      <c r="D32" s="63">
        <v>196</v>
      </c>
      <c r="E32" s="63">
        <v>198</v>
      </c>
      <c r="F32" s="63">
        <v>234</v>
      </c>
      <c r="G32" s="63">
        <v>212</v>
      </c>
      <c r="H32" s="63">
        <v>27</v>
      </c>
      <c r="I32" s="63">
        <v>217</v>
      </c>
      <c r="J32" s="63">
        <v>245</v>
      </c>
      <c r="K32" s="63">
        <v>195</v>
      </c>
      <c r="L32" s="63">
        <v>209</v>
      </c>
      <c r="M32" s="63">
        <v>60</v>
      </c>
      <c r="N32" s="63">
        <v>171</v>
      </c>
      <c r="O32" s="63">
        <v>142</v>
      </c>
      <c r="P32" s="63">
        <v>70</v>
      </c>
      <c r="Q32" s="63">
        <v>335</v>
      </c>
      <c r="R32" s="63">
        <v>170</v>
      </c>
      <c r="S32" s="63">
        <v>215</v>
      </c>
      <c r="T32" s="63">
        <v>337</v>
      </c>
      <c r="U32" s="63">
        <v>252</v>
      </c>
      <c r="V32" s="63">
        <v>113</v>
      </c>
      <c r="W32" s="63">
        <v>62</v>
      </c>
      <c r="X32" s="63">
        <v>103</v>
      </c>
      <c r="Y32" s="63">
        <v>121</v>
      </c>
      <c r="Z32" s="63">
        <v>136</v>
      </c>
      <c r="AA32" s="63">
        <v>178</v>
      </c>
      <c r="AB32" s="63">
        <v>133</v>
      </c>
      <c r="AC32" s="63">
        <v>213</v>
      </c>
      <c r="AD32" s="63">
        <v>68</v>
      </c>
      <c r="AE32" s="63">
        <v>245</v>
      </c>
      <c r="AF32" s="62"/>
      <c r="AG32" s="63">
        <v>50</v>
      </c>
      <c r="AH32" s="63">
        <v>274</v>
      </c>
      <c r="AI32" s="63">
        <v>324</v>
      </c>
      <c r="AJ32" s="63">
        <v>78</v>
      </c>
      <c r="AK32" s="63">
        <v>223</v>
      </c>
      <c r="AL32" s="63">
        <v>275</v>
      </c>
      <c r="AM32" s="63">
        <v>320</v>
      </c>
      <c r="AN32" s="63">
        <v>48</v>
      </c>
      <c r="AO32" s="64">
        <v>149</v>
      </c>
    </row>
    <row r="33" spans="1:41" ht="18.75" customHeight="1">
      <c r="A33" s="65" t="s">
        <v>125</v>
      </c>
      <c r="B33" s="66">
        <v>143</v>
      </c>
      <c r="C33" s="63">
        <v>172</v>
      </c>
      <c r="D33" s="63">
        <v>247</v>
      </c>
      <c r="E33" s="63">
        <v>235</v>
      </c>
      <c r="F33" s="63">
        <v>256</v>
      </c>
      <c r="G33" s="63">
        <v>175</v>
      </c>
      <c r="H33" s="63">
        <v>64</v>
      </c>
      <c r="I33" s="63">
        <v>254</v>
      </c>
      <c r="J33" s="63">
        <v>296</v>
      </c>
      <c r="K33" s="63">
        <v>145</v>
      </c>
      <c r="L33" s="63">
        <v>242</v>
      </c>
      <c r="M33" s="63">
        <v>69</v>
      </c>
      <c r="N33" s="63">
        <v>132</v>
      </c>
      <c r="O33" s="63">
        <v>91</v>
      </c>
      <c r="P33" s="63">
        <v>122</v>
      </c>
      <c r="Q33" s="63">
        <v>296</v>
      </c>
      <c r="R33" s="63">
        <v>192</v>
      </c>
      <c r="S33" s="63">
        <v>176</v>
      </c>
      <c r="T33" s="63">
        <v>278</v>
      </c>
      <c r="U33" s="63">
        <v>213</v>
      </c>
      <c r="V33" s="63">
        <v>61</v>
      </c>
      <c r="W33" s="63">
        <v>99</v>
      </c>
      <c r="X33" s="63">
        <v>83</v>
      </c>
      <c r="Y33" s="63">
        <v>136</v>
      </c>
      <c r="Z33" s="63">
        <v>169</v>
      </c>
      <c r="AA33" s="63">
        <v>211</v>
      </c>
      <c r="AB33" s="63">
        <v>181</v>
      </c>
      <c r="AC33" s="63">
        <v>264</v>
      </c>
      <c r="AD33" s="63">
        <v>94</v>
      </c>
      <c r="AE33" s="63">
        <v>282</v>
      </c>
      <c r="AF33" s="63">
        <v>50</v>
      </c>
      <c r="AG33" s="62"/>
      <c r="AH33" s="63">
        <v>296</v>
      </c>
      <c r="AI33" s="63">
        <v>265</v>
      </c>
      <c r="AJ33" s="63">
        <v>126</v>
      </c>
      <c r="AK33" s="63">
        <v>286</v>
      </c>
      <c r="AL33" s="63">
        <v>228</v>
      </c>
      <c r="AM33" s="63">
        <v>342</v>
      </c>
      <c r="AN33" s="63">
        <v>96</v>
      </c>
      <c r="AO33" s="64">
        <v>183</v>
      </c>
    </row>
    <row r="34" spans="1:41" ht="18.75" customHeight="1">
      <c r="A34" s="65" t="s">
        <v>126</v>
      </c>
      <c r="B34" s="66">
        <v>166</v>
      </c>
      <c r="C34" s="63">
        <v>381</v>
      </c>
      <c r="D34" s="63">
        <v>394</v>
      </c>
      <c r="E34" s="63">
        <v>320</v>
      </c>
      <c r="F34" s="63">
        <v>55</v>
      </c>
      <c r="G34" s="63">
        <v>236</v>
      </c>
      <c r="H34" s="63">
        <v>245</v>
      </c>
      <c r="I34" s="63">
        <v>339</v>
      </c>
      <c r="J34" s="63">
        <v>396</v>
      </c>
      <c r="K34" s="63">
        <v>267</v>
      </c>
      <c r="L34" s="63">
        <v>272</v>
      </c>
      <c r="M34" s="63">
        <v>328</v>
      </c>
      <c r="N34" s="63">
        <v>128</v>
      </c>
      <c r="O34" s="63">
        <v>288</v>
      </c>
      <c r="P34" s="63">
        <v>273</v>
      </c>
      <c r="Q34" s="63">
        <v>113</v>
      </c>
      <c r="R34" s="63">
        <v>106</v>
      </c>
      <c r="S34" s="63">
        <v>114</v>
      </c>
      <c r="T34" s="63">
        <v>145</v>
      </c>
      <c r="U34" s="63">
        <v>118</v>
      </c>
      <c r="V34" s="63">
        <v>312</v>
      </c>
      <c r="W34" s="63">
        <v>239</v>
      </c>
      <c r="X34" s="63">
        <v>214</v>
      </c>
      <c r="Y34" s="63">
        <v>159</v>
      </c>
      <c r="Z34" s="63">
        <v>193</v>
      </c>
      <c r="AA34" s="63">
        <v>241</v>
      </c>
      <c r="AB34" s="63">
        <v>390</v>
      </c>
      <c r="AC34" s="63">
        <v>378</v>
      </c>
      <c r="AD34" s="63">
        <v>353</v>
      </c>
      <c r="AE34" s="63">
        <v>367</v>
      </c>
      <c r="AF34" s="63">
        <v>274</v>
      </c>
      <c r="AG34" s="63">
        <v>296</v>
      </c>
      <c r="AH34" s="62"/>
      <c r="AI34" s="63">
        <v>193</v>
      </c>
      <c r="AJ34" s="63">
        <v>350</v>
      </c>
      <c r="AK34" s="63">
        <v>315</v>
      </c>
      <c r="AL34" s="63">
        <v>80</v>
      </c>
      <c r="AM34" s="63">
        <v>89</v>
      </c>
      <c r="AN34" s="63">
        <v>320</v>
      </c>
      <c r="AO34" s="64">
        <v>202</v>
      </c>
    </row>
    <row r="35" spans="1:41" ht="18.75" customHeight="1">
      <c r="A35" s="65" t="s">
        <v>127</v>
      </c>
      <c r="B35" s="66">
        <v>220</v>
      </c>
      <c r="C35" s="63">
        <v>430</v>
      </c>
      <c r="D35" s="63">
        <v>447</v>
      </c>
      <c r="E35" s="63">
        <v>374</v>
      </c>
      <c r="F35" s="63">
        <v>183</v>
      </c>
      <c r="G35" s="63">
        <v>81</v>
      </c>
      <c r="H35" s="63">
        <v>294</v>
      </c>
      <c r="I35" s="63">
        <v>393</v>
      </c>
      <c r="J35" s="63">
        <v>450</v>
      </c>
      <c r="K35" s="63">
        <v>142</v>
      </c>
      <c r="L35" s="63">
        <v>325</v>
      </c>
      <c r="M35" s="63">
        <v>379</v>
      </c>
      <c r="N35" s="63">
        <v>158</v>
      </c>
      <c r="O35" s="63">
        <v>202</v>
      </c>
      <c r="P35" s="63">
        <v>322</v>
      </c>
      <c r="Q35" s="63">
        <v>116</v>
      </c>
      <c r="R35" s="63">
        <v>220</v>
      </c>
      <c r="S35" s="63">
        <v>154</v>
      </c>
      <c r="T35" s="63">
        <v>52</v>
      </c>
      <c r="U35" s="63">
        <v>109</v>
      </c>
      <c r="V35" s="63">
        <v>202</v>
      </c>
      <c r="W35" s="63">
        <v>288</v>
      </c>
      <c r="X35" s="63">
        <v>206</v>
      </c>
      <c r="Y35" s="63">
        <v>205</v>
      </c>
      <c r="Z35" s="63">
        <v>246</v>
      </c>
      <c r="AA35" s="63">
        <v>294</v>
      </c>
      <c r="AB35" s="63">
        <v>440</v>
      </c>
      <c r="AC35" s="63">
        <v>432</v>
      </c>
      <c r="AD35" s="63">
        <v>403</v>
      </c>
      <c r="AE35" s="63">
        <v>420</v>
      </c>
      <c r="AF35" s="63">
        <v>324</v>
      </c>
      <c r="AG35" s="63">
        <v>265</v>
      </c>
      <c r="AH35" s="63">
        <v>193</v>
      </c>
      <c r="AI35" s="62"/>
      <c r="AJ35" s="63">
        <v>400</v>
      </c>
      <c r="AK35" s="63">
        <v>369</v>
      </c>
      <c r="AL35" s="63">
        <v>127</v>
      </c>
      <c r="AM35" s="63">
        <v>163</v>
      </c>
      <c r="AN35" s="63">
        <v>370</v>
      </c>
      <c r="AO35" s="64">
        <v>256</v>
      </c>
    </row>
    <row r="36" spans="1:41" ht="18.75" customHeight="1">
      <c r="A36" s="65" t="s">
        <v>128</v>
      </c>
      <c r="B36" s="66">
        <v>186</v>
      </c>
      <c r="C36" s="63">
        <v>48</v>
      </c>
      <c r="D36" s="63">
        <v>163</v>
      </c>
      <c r="E36" s="63">
        <v>211</v>
      </c>
      <c r="F36" s="63">
        <v>310</v>
      </c>
      <c r="G36" s="63">
        <v>276</v>
      </c>
      <c r="H36" s="63">
        <v>105</v>
      </c>
      <c r="I36" s="63">
        <v>228</v>
      </c>
      <c r="J36" s="63">
        <v>212</v>
      </c>
      <c r="K36" s="63">
        <v>239</v>
      </c>
      <c r="L36" s="63">
        <v>235</v>
      </c>
      <c r="M36" s="63">
        <v>57</v>
      </c>
      <c r="N36" s="63">
        <v>247</v>
      </c>
      <c r="O36" s="63">
        <v>196</v>
      </c>
      <c r="P36" s="63">
        <v>95</v>
      </c>
      <c r="Q36" s="63">
        <v>412</v>
      </c>
      <c r="R36" s="63">
        <v>246</v>
      </c>
      <c r="S36" s="63">
        <v>291</v>
      </c>
      <c r="T36" s="63">
        <v>413</v>
      </c>
      <c r="U36" s="63">
        <v>328</v>
      </c>
      <c r="V36" s="63">
        <v>159</v>
      </c>
      <c r="W36" s="63">
        <v>121</v>
      </c>
      <c r="X36" s="63">
        <v>179</v>
      </c>
      <c r="Y36" s="63">
        <v>197</v>
      </c>
      <c r="Z36" s="63">
        <v>212</v>
      </c>
      <c r="AA36" s="63">
        <v>185</v>
      </c>
      <c r="AB36" s="63">
        <v>58</v>
      </c>
      <c r="AC36" s="63">
        <v>180</v>
      </c>
      <c r="AD36" s="63">
        <v>32</v>
      </c>
      <c r="AE36" s="63">
        <v>256</v>
      </c>
      <c r="AF36" s="63">
        <v>78</v>
      </c>
      <c r="AG36" s="63">
        <v>126</v>
      </c>
      <c r="AH36" s="63">
        <v>350</v>
      </c>
      <c r="AI36" s="63">
        <v>400</v>
      </c>
      <c r="AJ36" s="62"/>
      <c r="AK36" s="63">
        <v>241</v>
      </c>
      <c r="AL36" s="63">
        <v>351</v>
      </c>
      <c r="AM36" s="63">
        <v>396</v>
      </c>
      <c r="AN36" s="63">
        <v>37</v>
      </c>
      <c r="AO36" s="64">
        <v>226</v>
      </c>
    </row>
    <row r="37" spans="1:41" ht="18.75" customHeight="1">
      <c r="A37" s="65" t="s">
        <v>129</v>
      </c>
      <c r="B37" s="66">
        <v>153</v>
      </c>
      <c r="C37" s="63">
        <v>241</v>
      </c>
      <c r="D37" s="63">
        <v>169</v>
      </c>
      <c r="E37" s="63">
        <v>93</v>
      </c>
      <c r="F37" s="63">
        <v>275</v>
      </c>
      <c r="G37" s="63">
        <v>339</v>
      </c>
      <c r="H37" s="63">
        <v>196</v>
      </c>
      <c r="I37" s="63">
        <v>66</v>
      </c>
      <c r="J37" s="63">
        <v>171</v>
      </c>
      <c r="K37" s="63">
        <v>355</v>
      </c>
      <c r="L37" s="63">
        <v>53</v>
      </c>
      <c r="M37" s="63">
        <v>307</v>
      </c>
      <c r="N37" s="63">
        <v>216</v>
      </c>
      <c r="O37" s="63">
        <v>302</v>
      </c>
      <c r="P37" s="63">
        <v>162</v>
      </c>
      <c r="Q37" s="63">
        <v>381</v>
      </c>
      <c r="R37" s="63">
        <v>212</v>
      </c>
      <c r="S37" s="63">
        <v>260</v>
      </c>
      <c r="T37" s="63">
        <v>382</v>
      </c>
      <c r="U37" s="63">
        <v>297</v>
      </c>
      <c r="V37" s="63">
        <v>325</v>
      </c>
      <c r="W37" s="63">
        <v>162</v>
      </c>
      <c r="X37" s="63">
        <v>228</v>
      </c>
      <c r="Y37" s="63">
        <v>173</v>
      </c>
      <c r="Z37" s="63">
        <v>127</v>
      </c>
      <c r="AA37" s="63">
        <v>83</v>
      </c>
      <c r="AB37" s="63">
        <v>238</v>
      </c>
      <c r="AC37" s="63">
        <v>153</v>
      </c>
      <c r="AD37" s="63">
        <v>244</v>
      </c>
      <c r="AE37" s="63">
        <v>34</v>
      </c>
      <c r="AF37" s="63">
        <v>223</v>
      </c>
      <c r="AG37" s="63">
        <v>286</v>
      </c>
      <c r="AH37" s="63">
        <v>315</v>
      </c>
      <c r="AI37" s="63">
        <v>369</v>
      </c>
      <c r="AJ37" s="63">
        <v>241</v>
      </c>
      <c r="AK37" s="62"/>
      <c r="AL37" s="63">
        <v>317</v>
      </c>
      <c r="AM37" s="63">
        <v>362</v>
      </c>
      <c r="AN37" s="63">
        <v>216</v>
      </c>
      <c r="AO37" s="64">
        <v>160</v>
      </c>
    </row>
    <row r="38" spans="1:41" ht="18.75" customHeight="1">
      <c r="A38" s="65" t="s">
        <v>130</v>
      </c>
      <c r="B38" s="66">
        <v>168</v>
      </c>
      <c r="C38" s="63">
        <v>382</v>
      </c>
      <c r="D38" s="63">
        <v>395</v>
      </c>
      <c r="E38" s="63">
        <v>322</v>
      </c>
      <c r="F38" s="63">
        <v>56</v>
      </c>
      <c r="G38" s="63">
        <v>176</v>
      </c>
      <c r="H38" s="63">
        <v>246</v>
      </c>
      <c r="I38" s="63">
        <v>341</v>
      </c>
      <c r="J38" s="63">
        <v>398</v>
      </c>
      <c r="K38" s="63">
        <v>207</v>
      </c>
      <c r="L38" s="63">
        <v>273</v>
      </c>
      <c r="M38" s="63">
        <v>330</v>
      </c>
      <c r="N38" s="63">
        <v>97</v>
      </c>
      <c r="O38" s="63">
        <v>178</v>
      </c>
      <c r="P38" s="63">
        <v>274</v>
      </c>
      <c r="Q38" s="63">
        <v>76</v>
      </c>
      <c r="R38" s="63">
        <v>107</v>
      </c>
      <c r="S38" s="63">
        <v>53</v>
      </c>
      <c r="T38" s="63">
        <v>99</v>
      </c>
      <c r="U38" s="63">
        <v>38</v>
      </c>
      <c r="V38" s="63">
        <v>214</v>
      </c>
      <c r="W38" s="63">
        <v>240</v>
      </c>
      <c r="X38" s="63">
        <v>151</v>
      </c>
      <c r="Y38" s="63">
        <v>161</v>
      </c>
      <c r="Z38" s="63">
        <v>194</v>
      </c>
      <c r="AA38" s="63">
        <v>242</v>
      </c>
      <c r="AB38" s="63">
        <v>391</v>
      </c>
      <c r="AC38" s="63">
        <v>380</v>
      </c>
      <c r="AD38" s="63">
        <v>355</v>
      </c>
      <c r="AE38" s="63">
        <v>368</v>
      </c>
      <c r="AF38" s="63">
        <v>275</v>
      </c>
      <c r="AG38" s="63">
        <v>228</v>
      </c>
      <c r="AH38" s="63">
        <v>80</v>
      </c>
      <c r="AI38" s="63">
        <v>127</v>
      </c>
      <c r="AJ38" s="63">
        <v>351</v>
      </c>
      <c r="AK38" s="63">
        <v>317</v>
      </c>
      <c r="AL38" s="62"/>
      <c r="AM38" s="63">
        <v>90</v>
      </c>
      <c r="AN38" s="63">
        <v>321</v>
      </c>
      <c r="AO38" s="64">
        <v>204</v>
      </c>
    </row>
    <row r="39" spans="1:41" ht="18.75" customHeight="1">
      <c r="A39" s="65" t="s">
        <v>131</v>
      </c>
      <c r="B39" s="66">
        <v>213</v>
      </c>
      <c r="C39" s="63">
        <v>427</v>
      </c>
      <c r="D39" s="63">
        <v>440</v>
      </c>
      <c r="E39" s="63">
        <v>367</v>
      </c>
      <c r="F39" s="63">
        <v>101</v>
      </c>
      <c r="G39" s="63">
        <v>213</v>
      </c>
      <c r="H39" s="63">
        <v>291</v>
      </c>
      <c r="I39" s="63">
        <v>386</v>
      </c>
      <c r="J39" s="63">
        <v>443</v>
      </c>
      <c r="K39" s="63">
        <v>277</v>
      </c>
      <c r="L39" s="63">
        <v>318</v>
      </c>
      <c r="M39" s="63">
        <v>375</v>
      </c>
      <c r="N39" s="63">
        <v>174</v>
      </c>
      <c r="O39" s="63">
        <v>272</v>
      </c>
      <c r="P39" s="63">
        <v>319</v>
      </c>
      <c r="Q39" s="63">
        <v>66</v>
      </c>
      <c r="R39" s="63">
        <v>153</v>
      </c>
      <c r="S39" s="63">
        <v>148</v>
      </c>
      <c r="T39" s="63">
        <v>115</v>
      </c>
      <c r="U39" s="63">
        <v>118</v>
      </c>
      <c r="V39" s="63">
        <v>309</v>
      </c>
      <c r="W39" s="63">
        <v>285</v>
      </c>
      <c r="X39" s="63">
        <v>260</v>
      </c>
      <c r="Y39" s="63">
        <v>206</v>
      </c>
      <c r="Z39" s="63">
        <v>239</v>
      </c>
      <c r="AA39" s="63">
        <v>287</v>
      </c>
      <c r="AB39" s="63">
        <v>437</v>
      </c>
      <c r="AC39" s="63">
        <v>425</v>
      </c>
      <c r="AD39" s="63">
        <v>400</v>
      </c>
      <c r="AE39" s="63">
        <v>413</v>
      </c>
      <c r="AF39" s="63">
        <v>320</v>
      </c>
      <c r="AG39" s="63">
        <v>342</v>
      </c>
      <c r="AH39" s="63">
        <v>89</v>
      </c>
      <c r="AI39" s="63">
        <v>163</v>
      </c>
      <c r="AJ39" s="63">
        <v>396</v>
      </c>
      <c r="AK39" s="63">
        <v>362</v>
      </c>
      <c r="AL39" s="63">
        <v>90</v>
      </c>
      <c r="AM39" s="62"/>
      <c r="AN39" s="63">
        <v>367</v>
      </c>
      <c r="AO39" s="64">
        <v>249</v>
      </c>
    </row>
    <row r="40" spans="1:41" ht="18.75" customHeight="1">
      <c r="A40" s="65" t="s">
        <v>132</v>
      </c>
      <c r="B40" s="66">
        <v>156</v>
      </c>
      <c r="C40" s="63">
        <v>83</v>
      </c>
      <c r="D40" s="63">
        <v>176</v>
      </c>
      <c r="E40" s="63">
        <v>191</v>
      </c>
      <c r="F40" s="63">
        <v>280</v>
      </c>
      <c r="G40" s="63">
        <v>258</v>
      </c>
      <c r="H40" s="63">
        <v>75</v>
      </c>
      <c r="I40" s="63">
        <v>210</v>
      </c>
      <c r="J40" s="63">
        <v>225</v>
      </c>
      <c r="K40" s="63">
        <v>241</v>
      </c>
      <c r="L40" s="63">
        <v>210</v>
      </c>
      <c r="M40" s="63">
        <v>53</v>
      </c>
      <c r="N40" s="63">
        <v>217</v>
      </c>
      <c r="O40" s="63">
        <v>189</v>
      </c>
      <c r="P40" s="63">
        <v>70</v>
      </c>
      <c r="Q40" s="63">
        <v>382</v>
      </c>
      <c r="R40" s="63">
        <v>216</v>
      </c>
      <c r="S40" s="63">
        <v>261</v>
      </c>
      <c r="T40" s="63">
        <v>383</v>
      </c>
      <c r="U40" s="63">
        <v>298</v>
      </c>
      <c r="V40" s="63">
        <v>155</v>
      </c>
      <c r="W40" s="63">
        <v>97</v>
      </c>
      <c r="X40" s="63">
        <v>149</v>
      </c>
      <c r="Y40" s="63">
        <v>167</v>
      </c>
      <c r="Z40" s="63">
        <v>182</v>
      </c>
      <c r="AA40" s="63">
        <v>160</v>
      </c>
      <c r="AB40" s="63">
        <v>93</v>
      </c>
      <c r="AC40" s="63">
        <v>194</v>
      </c>
      <c r="AD40" s="63">
        <v>30</v>
      </c>
      <c r="AE40" s="63">
        <v>238</v>
      </c>
      <c r="AF40" s="63">
        <v>48</v>
      </c>
      <c r="AG40" s="63">
        <v>96</v>
      </c>
      <c r="AH40" s="63">
        <v>320</v>
      </c>
      <c r="AI40" s="63">
        <v>370</v>
      </c>
      <c r="AJ40" s="63">
        <v>37</v>
      </c>
      <c r="AK40" s="63">
        <v>216</v>
      </c>
      <c r="AL40" s="63">
        <v>321</v>
      </c>
      <c r="AM40" s="63">
        <v>367</v>
      </c>
      <c r="AN40" s="62"/>
      <c r="AO40" s="64">
        <v>196</v>
      </c>
    </row>
    <row r="41" spans="1:41" ht="18.75" customHeight="1">
      <c r="A41" s="67" t="s">
        <v>133</v>
      </c>
      <c r="B41" s="68">
        <v>40</v>
      </c>
      <c r="C41" s="69">
        <v>247</v>
      </c>
      <c r="D41" s="69">
        <v>238</v>
      </c>
      <c r="E41" s="69">
        <v>165</v>
      </c>
      <c r="F41" s="69">
        <v>162</v>
      </c>
      <c r="G41" s="69">
        <v>225</v>
      </c>
      <c r="H41" s="69">
        <v>120</v>
      </c>
      <c r="I41" s="69">
        <v>184</v>
      </c>
      <c r="J41" s="69">
        <v>241</v>
      </c>
      <c r="K41" s="69">
        <v>241</v>
      </c>
      <c r="L41" s="69">
        <v>93</v>
      </c>
      <c r="M41" s="69">
        <v>204</v>
      </c>
      <c r="N41" s="69">
        <v>103</v>
      </c>
      <c r="O41" s="69">
        <v>189</v>
      </c>
      <c r="P41" s="69">
        <v>135</v>
      </c>
      <c r="Q41" s="69">
        <v>267</v>
      </c>
      <c r="R41" s="69">
        <v>98</v>
      </c>
      <c r="S41" s="69">
        <v>147</v>
      </c>
      <c r="T41" s="69">
        <v>269</v>
      </c>
      <c r="U41" s="69">
        <v>184</v>
      </c>
      <c r="V41" s="69">
        <v>212</v>
      </c>
      <c r="W41" s="69">
        <v>101</v>
      </c>
      <c r="X41" s="69">
        <v>114</v>
      </c>
      <c r="Y41" s="69">
        <v>60</v>
      </c>
      <c r="Z41" s="69">
        <v>28</v>
      </c>
      <c r="AA41" s="69">
        <v>85</v>
      </c>
      <c r="AB41" s="69">
        <v>253</v>
      </c>
      <c r="AC41" s="69">
        <v>223</v>
      </c>
      <c r="AD41" s="69">
        <v>229</v>
      </c>
      <c r="AE41" s="69">
        <v>211</v>
      </c>
      <c r="AF41" s="69">
        <v>149</v>
      </c>
      <c r="AG41" s="69">
        <v>183</v>
      </c>
      <c r="AH41" s="69">
        <v>202</v>
      </c>
      <c r="AI41" s="69">
        <v>256</v>
      </c>
      <c r="AJ41" s="69">
        <v>226</v>
      </c>
      <c r="AK41" s="69">
        <v>160</v>
      </c>
      <c r="AL41" s="69">
        <v>204</v>
      </c>
      <c r="AM41" s="69">
        <v>249</v>
      </c>
      <c r="AN41" s="69">
        <v>196</v>
      </c>
      <c r="AO41" s="70"/>
    </row>
    <row r="42" spans="1:41" ht="18.75" customHeight="1">
      <c r="A42" s="311" t="s">
        <v>136</v>
      </c>
      <c r="B42" s="312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</row>
  </sheetData>
  <mergeCells count="1">
    <mergeCell ref="A42:AO42"/>
  </mergeCells>
  <conditionalFormatting sqref="B2:AO41">
    <cfRule type="expression" dxfId="19" priority="1">
      <formula>OR(AND($A2=$AU$3,B$1=$AU$4),AND($A2=$AU$4,B$1=$AU$3))</formula>
    </cfRule>
  </conditionalFormatting>
  <dataValidations count="1">
    <dataValidation type="list" allowBlank="1" showInputMessage="1" showErrorMessage="1" sqref="AU3:AU4" xr:uid="{7AFFCB64-5092-4165-8212-2CE30032B88D}">
      <formula1>$A$2:$A$41</formula1>
    </dataValidation>
  </dataValidations>
  <hyperlinks>
    <hyperlink ref="A42" r:id="rId1" xr:uid="{D934C2B2-C69D-4F56-9D45-28D98B48639F}"/>
  </hyperlinks>
  <printOptions horizontalCentered="1"/>
  <pageMargins left="0" right="0" top="0" bottom="0" header="0" footer="0"/>
  <pageSetup paperSize="9" scale="67" orientation="portrait" horizontalDpi="1200" verticalDpi="120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2BE6C-0E0A-492F-9BCD-7E1473C1BA0E}">
  <sheetPr>
    <tabColor theme="8" tint="0.59999389629810485"/>
  </sheetPr>
  <dimension ref="A1:F27"/>
  <sheetViews>
    <sheetView topLeftCell="A13" zoomScaleNormal="100" workbookViewId="0">
      <selection activeCell="E24" sqref="E24"/>
    </sheetView>
  </sheetViews>
  <sheetFormatPr defaultColWidth="12.6640625" defaultRowHeight="13.2"/>
  <cols>
    <col min="1" max="1" width="19" style="80" customWidth="1"/>
    <col min="2" max="5" width="12.6640625" style="80"/>
    <col min="6" max="7" width="22.88671875" style="80" bestFit="1" customWidth="1"/>
    <col min="8" max="16384" width="12.6640625" style="80"/>
  </cols>
  <sheetData>
    <row r="1" spans="1:6" ht="15" customHeight="1" thickBot="1">
      <c r="A1" s="313" t="s">
        <v>182</v>
      </c>
      <c r="B1" s="313"/>
      <c r="C1" s="313"/>
      <c r="D1" s="313"/>
      <c r="E1" s="313"/>
      <c r="F1" s="313"/>
    </row>
    <row r="2" spans="1:6">
      <c r="A2" s="81" t="s">
        <v>174</v>
      </c>
    </row>
    <row r="3" spans="1:6">
      <c r="B3" s="82" t="s">
        <v>142</v>
      </c>
      <c r="C3" s="82" t="s">
        <v>143</v>
      </c>
      <c r="D3" s="82" t="s">
        <v>144</v>
      </c>
      <c r="E3" s="82" t="s">
        <v>145</v>
      </c>
      <c r="F3" s="82" t="s">
        <v>175</v>
      </c>
    </row>
    <row r="4" spans="1:6" ht="18" customHeight="1">
      <c r="A4" s="83" t="s">
        <v>176</v>
      </c>
      <c r="B4" s="85">
        <v>750</v>
      </c>
      <c r="C4" s="85">
        <v>600</v>
      </c>
      <c r="D4" s="85">
        <v>800</v>
      </c>
      <c r="E4" s="85">
        <v>850</v>
      </c>
      <c r="F4" s="84" t="str">
        <f>A4</f>
        <v>Energia</v>
      </c>
    </row>
    <row r="5" spans="1:6" ht="18" customHeight="1">
      <c r="A5" s="83" t="s">
        <v>177</v>
      </c>
      <c r="B5" s="85">
        <v>200</v>
      </c>
      <c r="C5" s="85">
        <v>220</v>
      </c>
      <c r="D5" s="85">
        <v>230</v>
      </c>
      <c r="E5" s="85">
        <v>195</v>
      </c>
      <c r="F5" s="84" t="str">
        <f t="shared" ref="F5:F9" si="0">A5</f>
        <v>Üzemanyag</v>
      </c>
    </row>
    <row r="6" spans="1:6" ht="18" customHeight="1">
      <c r="A6" s="83" t="s">
        <v>178</v>
      </c>
      <c r="B6" s="85">
        <v>200</v>
      </c>
      <c r="C6" s="85">
        <v>175</v>
      </c>
      <c r="D6" s="85">
        <v>225</v>
      </c>
      <c r="E6" s="85">
        <v>230</v>
      </c>
      <c r="F6" s="84" t="str">
        <f t="shared" si="0"/>
        <v>Irodai kiadások</v>
      </c>
    </row>
    <row r="7" spans="1:6" ht="18" customHeight="1">
      <c r="A7" s="83" t="s">
        <v>179</v>
      </c>
      <c r="B7" s="85">
        <v>800</v>
      </c>
      <c r="C7" s="85">
        <v>825</v>
      </c>
      <c r="D7" s="85">
        <v>675</v>
      </c>
      <c r="E7" s="85">
        <v>750</v>
      </c>
      <c r="F7" s="84" t="str">
        <f t="shared" si="0"/>
        <v>Bérleti díj</v>
      </c>
    </row>
    <row r="8" spans="1:6" ht="18" customHeight="1">
      <c r="A8" s="83" t="s">
        <v>180</v>
      </c>
      <c r="B8" s="85">
        <v>850</v>
      </c>
      <c r="C8" s="85">
        <v>875</v>
      </c>
      <c r="D8" s="85">
        <v>1152</v>
      </c>
      <c r="E8" s="85">
        <v>1200</v>
      </c>
      <c r="F8" s="84" t="str">
        <f t="shared" si="0"/>
        <v>Kamatok</v>
      </c>
    </row>
    <row r="9" spans="1:6" ht="18" customHeight="1">
      <c r="A9" s="83" t="s">
        <v>181</v>
      </c>
      <c r="B9" s="85">
        <v>450</v>
      </c>
      <c r="C9" s="85">
        <v>400</v>
      </c>
      <c r="D9" s="85">
        <v>500</v>
      </c>
      <c r="E9" s="85">
        <v>480</v>
      </c>
      <c r="F9" s="84" t="str">
        <f t="shared" si="0"/>
        <v>Jutalékok</v>
      </c>
    </row>
    <row r="11" spans="1:6" ht="15" thickBot="1">
      <c r="A11" s="313" t="s">
        <v>183</v>
      </c>
      <c r="B11" s="313"/>
      <c r="C11" s="313"/>
      <c r="D11" s="313"/>
      <c r="E11" s="313"/>
      <c r="F11" s="313"/>
    </row>
    <row r="12" spans="1:6">
      <c r="A12" s="81" t="s">
        <v>174</v>
      </c>
    </row>
    <row r="13" spans="1:6">
      <c r="B13" s="82" t="s">
        <v>142</v>
      </c>
      <c r="C13" s="82" t="s">
        <v>143</v>
      </c>
      <c r="D13" s="82" t="s">
        <v>144</v>
      </c>
      <c r="E13" s="82" t="s">
        <v>145</v>
      </c>
      <c r="F13" s="82" t="s">
        <v>175</v>
      </c>
    </row>
    <row r="14" spans="1:6" ht="19.2" customHeight="1">
      <c r="A14" s="83" t="s">
        <v>176</v>
      </c>
      <c r="B14" s="85">
        <v>750</v>
      </c>
      <c r="C14" s="85">
        <v>600</v>
      </c>
      <c r="D14" s="85">
        <v>800</v>
      </c>
      <c r="E14" s="85">
        <v>850</v>
      </c>
      <c r="F14" s="283" t="str">
        <f>A14</f>
        <v>Energia</v>
      </c>
    </row>
    <row r="15" spans="1:6" ht="19.2" customHeight="1">
      <c r="A15" s="83" t="s">
        <v>177</v>
      </c>
      <c r="B15" s="85">
        <v>200</v>
      </c>
      <c r="C15" s="85">
        <v>220</v>
      </c>
      <c r="D15" s="85">
        <v>230</v>
      </c>
      <c r="E15" s="85">
        <v>195</v>
      </c>
      <c r="F15" s="283" t="str">
        <f t="shared" ref="F15:F19" si="1">A15</f>
        <v>Üzemanyag</v>
      </c>
    </row>
    <row r="16" spans="1:6" ht="19.2" customHeight="1">
      <c r="A16" s="83" t="s">
        <v>178</v>
      </c>
      <c r="B16" s="85">
        <v>200</v>
      </c>
      <c r="C16" s="85">
        <v>175</v>
      </c>
      <c r="D16" s="85">
        <v>225</v>
      </c>
      <c r="E16" s="85">
        <v>230</v>
      </c>
      <c r="F16" s="283" t="str">
        <f t="shared" si="1"/>
        <v>Irodai kiadások</v>
      </c>
    </row>
    <row r="17" spans="1:6" ht="19.2" customHeight="1">
      <c r="A17" s="83" t="s">
        <v>179</v>
      </c>
      <c r="B17" s="85">
        <v>800</v>
      </c>
      <c r="C17" s="85">
        <v>-1000</v>
      </c>
      <c r="D17" s="85">
        <v>675</v>
      </c>
      <c r="E17" s="85">
        <v>750</v>
      </c>
      <c r="F17" s="283" t="str">
        <f t="shared" si="1"/>
        <v>Bérleti díj</v>
      </c>
    </row>
    <row r="18" spans="1:6" ht="19.2" customHeight="1">
      <c r="A18" s="83" t="s">
        <v>180</v>
      </c>
      <c r="B18" s="85">
        <v>850</v>
      </c>
      <c r="C18" s="85">
        <v>875</v>
      </c>
      <c r="D18" s="85">
        <v>-1500</v>
      </c>
      <c r="E18" s="85">
        <v>1200</v>
      </c>
      <c r="F18" s="283" t="str">
        <f t="shared" si="1"/>
        <v>Kamatok</v>
      </c>
    </row>
    <row r="19" spans="1:6" ht="19.2" customHeight="1">
      <c r="A19" s="83" t="s">
        <v>181</v>
      </c>
      <c r="B19" s="85">
        <v>450</v>
      </c>
      <c r="C19" s="85">
        <v>400</v>
      </c>
      <c r="D19" s="85">
        <v>500</v>
      </c>
      <c r="E19" s="85">
        <v>480</v>
      </c>
      <c r="F19" s="283" t="str">
        <f t="shared" si="1"/>
        <v>Jutalékok</v>
      </c>
    </row>
    <row r="20" spans="1:6">
      <c r="A20" s="83"/>
      <c r="B20" s="83"/>
    </row>
    <row r="21" spans="1:6" ht="15" thickBot="1">
      <c r="A21" s="313" t="s">
        <v>193</v>
      </c>
      <c r="B21" s="313"/>
      <c r="C21" s="313"/>
      <c r="D21" s="313"/>
      <c r="E21" s="313"/>
      <c r="F21" s="313"/>
    </row>
    <row r="22" spans="1:6">
      <c r="A22" s="86" t="s">
        <v>194</v>
      </c>
      <c r="B22" s="86" t="s">
        <v>184</v>
      </c>
      <c r="C22" s="86" t="s">
        <v>185</v>
      </c>
      <c r="D22" s="86" t="s">
        <v>186</v>
      </c>
      <c r="E22" s="86" t="s">
        <v>187</v>
      </c>
      <c r="F22" s="86" t="s">
        <v>193</v>
      </c>
    </row>
    <row r="23" spans="1:6">
      <c r="A23" s="87" t="s">
        <v>188</v>
      </c>
      <c r="B23" s="89">
        <v>-1</v>
      </c>
      <c r="C23" s="89">
        <v>1</v>
      </c>
      <c r="D23" s="89">
        <v>-1000</v>
      </c>
      <c r="E23" s="89">
        <v>1000</v>
      </c>
      <c r="F23" s="88"/>
    </row>
    <row r="24" spans="1:6">
      <c r="A24" s="87" t="s">
        <v>189</v>
      </c>
      <c r="B24" s="89">
        <v>-1</v>
      </c>
      <c r="C24" s="89">
        <v>-1</v>
      </c>
      <c r="D24" s="89">
        <v>1</v>
      </c>
      <c r="E24" s="89">
        <v>1</v>
      </c>
      <c r="F24" s="88"/>
    </row>
    <row r="25" spans="1:6">
      <c r="A25" s="87" t="s">
        <v>190</v>
      </c>
      <c r="B25" s="89">
        <v>-1</v>
      </c>
      <c r="C25" s="89">
        <v>1</v>
      </c>
      <c r="D25" s="89">
        <v>-1</v>
      </c>
      <c r="E25" s="89">
        <v>1</v>
      </c>
      <c r="F25" s="88"/>
    </row>
    <row r="26" spans="1:6">
      <c r="A26" s="87" t="s">
        <v>191</v>
      </c>
      <c r="B26" s="89">
        <v>1</v>
      </c>
      <c r="C26" s="89">
        <v>1</v>
      </c>
      <c r="D26" s="89">
        <v>1</v>
      </c>
      <c r="E26" s="89">
        <v>1</v>
      </c>
      <c r="F26" s="88"/>
    </row>
    <row r="27" spans="1:6">
      <c r="A27" s="87" t="s">
        <v>192</v>
      </c>
      <c r="B27" s="89">
        <v>-1</v>
      </c>
      <c r="C27" s="89">
        <v>-1</v>
      </c>
      <c r="D27" s="89">
        <v>-1</v>
      </c>
      <c r="E27" s="89">
        <v>1</v>
      </c>
      <c r="F27" s="88"/>
    </row>
  </sheetData>
  <mergeCells count="3">
    <mergeCell ref="A1:F1"/>
    <mergeCell ref="A11:F11"/>
    <mergeCell ref="A21:F21"/>
  </mergeCells>
  <conditionalFormatting sqref="B23:E27">
    <cfRule type="cellIs" dxfId="18" priority="1" operator="greaterThan">
      <formula>0</formula>
    </cfRule>
    <cfRule type="cellIs" dxfId="17" priority="2" operator="lessThan">
      <formula>0</formula>
    </cfRule>
  </conditionalFormatting>
  <printOptions gridLines="1" gridLinesSet="0"/>
  <pageMargins left="0.75" right="0.75" top="1" bottom="1" header="0.5" footer="0.5"/>
  <pageSetup orientation="portrait" horizontalDpi="360" verticalDpi="360" r:id="rId1"/>
  <headerFooter alignWithMargins="0">
    <oddHeader>&amp;A</oddHeader>
    <oddFooter>Page &amp;P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57E7A011-0958-4965-9BC5-810F0CF1073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Értékgörbék!B4:E4</xm:f>
              <xm:sqref>F4</xm:sqref>
            </x14:sparkline>
            <x14:sparkline>
              <xm:f>Értékgörbék!B5:E5</xm:f>
              <xm:sqref>F5</xm:sqref>
            </x14:sparkline>
            <x14:sparkline>
              <xm:f>Értékgörbék!B6:E6</xm:f>
              <xm:sqref>F6</xm:sqref>
            </x14:sparkline>
            <x14:sparkline>
              <xm:f>Értékgörbék!B7:E7</xm:f>
              <xm:sqref>F7</xm:sqref>
            </x14:sparkline>
            <x14:sparkline>
              <xm:f>Értékgörbék!B8:E8</xm:f>
              <xm:sqref>F8</xm:sqref>
            </x14:sparkline>
            <x14:sparkline>
              <xm:f>Értékgörbék!B9:E9</xm:f>
              <xm:sqref>F9</xm:sqref>
            </x14:sparkline>
          </x14:sparklines>
        </x14:sparklineGroup>
        <x14:sparklineGroup type="column" displayEmptyCellsAs="gap" xr2:uid="{ADC13B90-4770-493D-82DA-A0BC60D3A8F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Értékgörbék!B14:E14</xm:f>
              <xm:sqref>F14</xm:sqref>
            </x14:sparkline>
            <x14:sparkline>
              <xm:f>Értékgörbék!B15:E15</xm:f>
              <xm:sqref>F15</xm:sqref>
            </x14:sparkline>
            <x14:sparkline>
              <xm:f>Értékgörbék!B16:E16</xm:f>
              <xm:sqref>F16</xm:sqref>
            </x14:sparkline>
            <x14:sparkline>
              <xm:f>Értékgörbék!B17:E17</xm:f>
              <xm:sqref>F17</xm:sqref>
            </x14:sparkline>
            <x14:sparkline>
              <xm:f>Értékgörbék!B18:E18</xm:f>
              <xm:sqref>F18</xm:sqref>
            </x14:sparkline>
            <x14:sparkline>
              <xm:f>Értékgörbék!B19:E19</xm:f>
              <xm:sqref>F19</xm:sqref>
            </x14:sparkline>
          </x14:sparklines>
        </x14:sparklineGroup>
        <x14:sparklineGroup type="stacked" displayEmptyCellsAs="gap" negative="1" xr2:uid="{D5B303AC-9803-4EEF-B88A-506C74B4AA33}">
          <x14:colorSeries rgb="FF00B05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Értékgörbék!B23:E23</xm:f>
              <xm:sqref>F23</xm:sqref>
            </x14:sparkline>
            <x14:sparkline>
              <xm:f>Értékgörbék!B24:E24</xm:f>
              <xm:sqref>F24</xm:sqref>
            </x14:sparkline>
            <x14:sparkline>
              <xm:f>Értékgörbék!B25:E25</xm:f>
              <xm:sqref>F25</xm:sqref>
            </x14:sparkline>
            <x14:sparkline>
              <xm:f>Értékgörbék!B26:E26</xm:f>
              <xm:sqref>F26</xm:sqref>
            </x14:sparkline>
            <x14:sparkline>
              <xm:f>Értékgörbék!B27:E27</xm:f>
              <xm:sqref>F27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2F0BC-5BB1-4EB6-93D3-95DE08766C43}">
  <sheetPr>
    <tabColor theme="8" tint="0.59999389629810485"/>
  </sheetPr>
  <dimension ref="B2:S25"/>
  <sheetViews>
    <sheetView workbookViewId="0">
      <selection activeCell="G7" sqref="G7"/>
    </sheetView>
  </sheetViews>
  <sheetFormatPr defaultRowHeight="14.4"/>
  <cols>
    <col min="1" max="1" width="2.33203125" customWidth="1"/>
    <col min="2" max="2" width="18.88671875" customWidth="1"/>
    <col min="3" max="8" width="8.88671875" customWidth="1"/>
    <col min="9" max="9" width="22.44140625" customWidth="1"/>
    <col min="10" max="10" width="4.33203125" customWidth="1"/>
  </cols>
  <sheetData>
    <row r="2" spans="2:19">
      <c r="K2" s="315"/>
      <c r="L2" s="315"/>
      <c r="M2" s="315"/>
      <c r="N2" s="315"/>
      <c r="O2" s="315"/>
      <c r="P2" s="315"/>
      <c r="Q2" s="315"/>
      <c r="R2" s="315"/>
      <c r="S2" s="315"/>
    </row>
    <row r="3" spans="2:19">
      <c r="B3" s="219" t="s">
        <v>195</v>
      </c>
      <c r="C3" s="220" t="s">
        <v>54</v>
      </c>
      <c r="D3" s="220" t="s">
        <v>55</v>
      </c>
      <c r="E3" s="220" t="s">
        <v>56</v>
      </c>
      <c r="F3" s="220" t="s">
        <v>57</v>
      </c>
      <c r="G3" s="220" t="s">
        <v>58</v>
      </c>
      <c r="H3" s="221" t="s">
        <v>59</v>
      </c>
      <c r="K3" s="315"/>
      <c r="L3" s="315"/>
      <c r="M3" s="315"/>
      <c r="N3" s="315"/>
      <c r="O3" s="315"/>
      <c r="P3" s="315"/>
      <c r="Q3" s="315"/>
      <c r="R3" s="315"/>
      <c r="S3" s="315"/>
    </row>
    <row r="4" spans="2:19">
      <c r="B4" s="222" t="s">
        <v>196</v>
      </c>
      <c r="C4" s="223">
        <v>87</v>
      </c>
      <c r="D4" s="223">
        <v>92</v>
      </c>
      <c r="E4" s="223">
        <v>101</v>
      </c>
      <c r="F4" s="223">
        <v>121</v>
      </c>
      <c r="G4" s="223">
        <v>89</v>
      </c>
      <c r="H4" s="224">
        <v>88</v>
      </c>
      <c r="K4" s="315"/>
      <c r="L4" s="315"/>
      <c r="M4" s="315"/>
      <c r="N4" s="315"/>
      <c r="O4" s="315"/>
      <c r="P4" s="315"/>
      <c r="Q4" s="315"/>
      <c r="R4" s="315"/>
      <c r="S4" s="315"/>
    </row>
    <row r="5" spans="2:19">
      <c r="B5" s="225" t="s">
        <v>197</v>
      </c>
      <c r="C5" s="226">
        <v>67</v>
      </c>
      <c r="D5" s="226">
        <v>66</v>
      </c>
      <c r="E5" s="226">
        <v>73</v>
      </c>
      <c r="F5" s="226">
        <v>59</v>
      </c>
      <c r="G5" s="226">
        <v>54</v>
      </c>
      <c r="H5" s="227">
        <v>61</v>
      </c>
      <c r="K5" s="315"/>
      <c r="L5" s="315"/>
      <c r="M5" s="315"/>
      <c r="N5" s="315"/>
      <c r="O5" s="315"/>
      <c r="P5" s="315"/>
      <c r="Q5" s="315"/>
      <c r="R5" s="315"/>
      <c r="S5" s="315"/>
    </row>
    <row r="6" spans="2:19">
      <c r="B6" s="222" t="s">
        <v>198</v>
      </c>
      <c r="C6" s="223">
        <v>92</v>
      </c>
      <c r="D6" s="223">
        <v>101</v>
      </c>
      <c r="E6" s="223">
        <v>114</v>
      </c>
      <c r="F6" s="223">
        <v>125</v>
      </c>
      <c r="G6" s="223">
        <v>109</v>
      </c>
      <c r="H6" s="224">
        <v>111</v>
      </c>
      <c r="K6" s="315"/>
      <c r="L6" s="315"/>
      <c r="M6" s="315"/>
      <c r="N6" s="315"/>
      <c r="O6" s="315"/>
      <c r="P6" s="315"/>
      <c r="Q6" s="315"/>
      <c r="R6" s="315"/>
      <c r="S6" s="315"/>
    </row>
    <row r="7" spans="2:19">
      <c r="B7" s="225" t="s">
        <v>199</v>
      </c>
      <c r="C7" s="226">
        <v>76</v>
      </c>
      <c r="D7" s="226">
        <v>71</v>
      </c>
      <c r="E7" s="226">
        <v>65</v>
      </c>
      <c r="F7" s="226">
        <v>73</v>
      </c>
      <c r="G7" s="226">
        <v>65</v>
      </c>
      <c r="H7" s="227">
        <v>51</v>
      </c>
      <c r="K7" s="315"/>
      <c r="L7" s="315"/>
      <c r="M7" s="315"/>
      <c r="N7" s="315"/>
      <c r="O7" s="315"/>
      <c r="P7" s="315"/>
      <c r="Q7" s="315"/>
      <c r="R7" s="315"/>
      <c r="S7" s="315"/>
    </row>
    <row r="8" spans="2:19">
      <c r="B8" s="222" t="s">
        <v>200</v>
      </c>
      <c r="C8" s="223">
        <v>12</v>
      </c>
      <c r="D8" s="223">
        <v>15</v>
      </c>
      <c r="E8" s="223">
        <v>18</v>
      </c>
      <c r="F8" s="223">
        <v>26</v>
      </c>
      <c r="G8" s="223">
        <v>13</v>
      </c>
      <c r="H8" s="224">
        <v>12</v>
      </c>
      <c r="K8" s="315"/>
      <c r="L8" s="315"/>
      <c r="M8" s="315"/>
      <c r="N8" s="315"/>
      <c r="O8" s="315"/>
      <c r="P8" s="315"/>
      <c r="Q8" s="315"/>
      <c r="R8" s="315"/>
      <c r="S8" s="315"/>
    </row>
    <row r="9" spans="2:19">
      <c r="B9" s="218" t="s">
        <v>201</v>
      </c>
      <c r="C9" s="228">
        <v>44</v>
      </c>
      <c r="D9" s="228">
        <v>46</v>
      </c>
      <c r="E9" s="228">
        <v>48</v>
      </c>
      <c r="F9" s="228">
        <v>44</v>
      </c>
      <c r="G9" s="228">
        <v>42</v>
      </c>
      <c r="H9" s="229">
        <v>41</v>
      </c>
      <c r="K9" s="315"/>
      <c r="L9" s="315"/>
      <c r="M9" s="315"/>
      <c r="N9" s="315"/>
      <c r="O9" s="315"/>
      <c r="P9" s="315"/>
      <c r="Q9" s="315"/>
      <c r="R9" s="315"/>
      <c r="S9" s="315"/>
    </row>
    <row r="10" spans="2:19">
      <c r="K10" s="315"/>
      <c r="L10" s="315"/>
      <c r="M10" s="315"/>
      <c r="N10" s="315"/>
      <c r="O10" s="315"/>
      <c r="P10" s="315"/>
      <c r="Q10" s="315"/>
      <c r="R10" s="315"/>
      <c r="S10" s="315"/>
    </row>
    <row r="11" spans="2:19">
      <c r="G11" s="90"/>
      <c r="K11" s="315"/>
      <c r="L11" s="315"/>
      <c r="M11" s="315"/>
      <c r="N11" s="315"/>
      <c r="O11" s="315"/>
      <c r="P11" s="315"/>
      <c r="Q11" s="315"/>
      <c r="R11" s="315"/>
      <c r="S11" s="315"/>
    </row>
    <row r="12" spans="2:19">
      <c r="K12" s="315"/>
      <c r="L12" s="315"/>
      <c r="M12" s="315"/>
      <c r="N12" s="315"/>
      <c r="O12" s="315"/>
      <c r="P12" s="315"/>
      <c r="Q12" s="315"/>
      <c r="R12" s="315"/>
      <c r="S12" s="315"/>
    </row>
    <row r="13" spans="2:19">
      <c r="B13" s="91" t="s">
        <v>195</v>
      </c>
      <c r="C13" s="92" t="s">
        <v>54</v>
      </c>
      <c r="D13" s="92" t="s">
        <v>55</v>
      </c>
      <c r="E13" s="92" t="s">
        <v>56</v>
      </c>
      <c r="F13" s="92" t="s">
        <v>57</v>
      </c>
      <c r="G13" s="92" t="s">
        <v>58</v>
      </c>
      <c r="H13" s="92" t="s">
        <v>59</v>
      </c>
      <c r="I13" s="93" t="s">
        <v>202</v>
      </c>
    </row>
    <row r="14" spans="2:19">
      <c r="B14" s="94" t="s">
        <v>196</v>
      </c>
      <c r="C14" s="95">
        <v>87</v>
      </c>
      <c r="D14" s="95">
        <v>92</v>
      </c>
      <c r="E14" s="95">
        <v>101</v>
      </c>
      <c r="F14" s="95">
        <v>121</v>
      </c>
      <c r="G14" s="95">
        <v>89</v>
      </c>
      <c r="H14" s="95">
        <v>88</v>
      </c>
      <c r="I14" s="316"/>
    </row>
    <row r="15" spans="2:19">
      <c r="B15" s="96" t="s">
        <v>203</v>
      </c>
      <c r="C15" s="97">
        <v>4.2999999999999997E-2</v>
      </c>
      <c r="D15" s="98"/>
      <c r="E15" s="99"/>
      <c r="F15" s="99"/>
      <c r="G15" s="99"/>
      <c r="H15" s="99"/>
      <c r="I15" s="316"/>
    </row>
    <row r="16" spans="2:19">
      <c r="B16" s="100" t="s">
        <v>197</v>
      </c>
      <c r="C16" s="101">
        <v>67</v>
      </c>
      <c r="D16" s="101">
        <v>66</v>
      </c>
      <c r="E16" s="101">
        <v>73</v>
      </c>
      <c r="F16" s="101">
        <v>59</v>
      </c>
      <c r="G16" s="101">
        <v>54</v>
      </c>
      <c r="H16" s="101">
        <v>61</v>
      </c>
      <c r="I16" s="314"/>
    </row>
    <row r="17" spans="2:9">
      <c r="B17" s="102" t="s">
        <v>203</v>
      </c>
      <c r="C17" s="103">
        <v>2.1999999999999999E-2</v>
      </c>
      <c r="D17" s="104"/>
      <c r="E17" s="104"/>
      <c r="F17" s="104"/>
      <c r="G17" s="104"/>
      <c r="H17" s="104"/>
      <c r="I17" s="314"/>
    </row>
    <row r="18" spans="2:9">
      <c r="B18" s="94" t="s">
        <v>198</v>
      </c>
      <c r="C18" s="95">
        <v>92</v>
      </c>
      <c r="D18" s="95">
        <v>101</v>
      </c>
      <c r="E18" s="95">
        <v>114</v>
      </c>
      <c r="F18" s="95">
        <v>125</v>
      </c>
      <c r="G18" s="95">
        <v>109</v>
      </c>
      <c r="H18" s="95">
        <v>111</v>
      </c>
      <c r="I18" s="316"/>
    </row>
    <row r="19" spans="2:9">
      <c r="B19" s="96" t="s">
        <v>203</v>
      </c>
      <c r="C19" s="97">
        <v>0.111</v>
      </c>
      <c r="D19" s="99"/>
      <c r="E19" s="99"/>
      <c r="F19" s="99"/>
      <c r="G19" s="99"/>
      <c r="H19" s="99"/>
      <c r="I19" s="316"/>
    </row>
    <row r="20" spans="2:9">
      <c r="B20" s="100" t="s">
        <v>199</v>
      </c>
      <c r="C20" s="101">
        <v>76</v>
      </c>
      <c r="D20" s="101">
        <v>71</v>
      </c>
      <c r="E20" s="101">
        <v>65</v>
      </c>
      <c r="F20" s="101">
        <v>73</v>
      </c>
      <c r="G20" s="101">
        <v>65</v>
      </c>
      <c r="H20" s="101">
        <v>51</v>
      </c>
      <c r="I20" s="314"/>
    </row>
    <row r="21" spans="2:9">
      <c r="B21" s="102" t="s">
        <v>203</v>
      </c>
      <c r="C21" s="103">
        <v>-4.2000000000000003E-2</v>
      </c>
      <c r="D21" s="104"/>
      <c r="E21" s="104"/>
      <c r="F21" s="104"/>
      <c r="G21" s="104"/>
      <c r="H21" s="104"/>
      <c r="I21" s="314"/>
    </row>
    <row r="22" spans="2:9">
      <c r="B22" s="94" t="s">
        <v>200</v>
      </c>
      <c r="C22" s="95">
        <v>12</v>
      </c>
      <c r="D22" s="95">
        <v>15</v>
      </c>
      <c r="E22" s="95">
        <v>18</v>
      </c>
      <c r="F22" s="95">
        <v>26</v>
      </c>
      <c r="G22" s="95">
        <v>13</v>
      </c>
      <c r="H22" s="95">
        <v>12</v>
      </c>
      <c r="I22" s="316"/>
    </row>
    <row r="23" spans="2:9">
      <c r="B23" s="96" t="s">
        <v>203</v>
      </c>
      <c r="C23" s="97">
        <v>0.18</v>
      </c>
      <c r="D23" s="99"/>
      <c r="E23" s="99"/>
      <c r="F23" s="99"/>
      <c r="G23" s="99"/>
      <c r="H23" s="99"/>
      <c r="I23" s="316"/>
    </row>
    <row r="24" spans="2:9">
      <c r="B24" s="100" t="s">
        <v>201</v>
      </c>
      <c r="C24" s="101">
        <v>44</v>
      </c>
      <c r="D24" s="101">
        <v>46</v>
      </c>
      <c r="E24" s="101">
        <v>48</v>
      </c>
      <c r="F24" s="101">
        <v>44</v>
      </c>
      <c r="G24" s="101">
        <v>42</v>
      </c>
      <c r="H24" s="101">
        <v>41</v>
      </c>
      <c r="I24" s="314"/>
    </row>
    <row r="25" spans="2:9">
      <c r="B25" s="102" t="s">
        <v>203</v>
      </c>
      <c r="C25" s="103">
        <v>4.8000000000000001E-2</v>
      </c>
      <c r="D25" s="104"/>
      <c r="E25" s="104"/>
      <c r="F25" s="104"/>
      <c r="G25" s="104"/>
      <c r="H25" s="104"/>
      <c r="I25" s="314"/>
    </row>
  </sheetData>
  <mergeCells count="7">
    <mergeCell ref="I24:I25"/>
    <mergeCell ref="K2:S12"/>
    <mergeCell ref="I14:I15"/>
    <mergeCell ref="I16:I17"/>
    <mergeCell ref="I18:I19"/>
    <mergeCell ref="I20:I21"/>
    <mergeCell ref="I22:I2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9F952-487B-47B2-AFEC-0AD23AAE9970}">
  <sheetPr>
    <tabColor rgb="FFFFC000"/>
  </sheetPr>
  <dimension ref="A2:E45"/>
  <sheetViews>
    <sheetView showGridLines="0" topLeftCell="A4" zoomScale="66" zoomScaleNormal="70" workbookViewId="0">
      <selection activeCell="B6" sqref="B6:B8"/>
    </sheetView>
  </sheetViews>
  <sheetFormatPr defaultColWidth="12.6640625" defaultRowHeight="13.2"/>
  <cols>
    <col min="1" max="1" width="22.6640625" style="106" customWidth="1"/>
    <col min="2" max="16384" width="12.6640625" style="106"/>
  </cols>
  <sheetData>
    <row r="2" spans="1:5">
      <c r="A2" s="300" t="s">
        <v>1290</v>
      </c>
      <c r="B2" s="105" t="s">
        <v>142</v>
      </c>
      <c r="C2" s="105" t="s">
        <v>143</v>
      </c>
      <c r="D2" s="105" t="s">
        <v>144</v>
      </c>
      <c r="E2" s="105" t="s">
        <v>167</v>
      </c>
    </row>
    <row r="3" spans="1:5">
      <c r="A3" s="83" t="s">
        <v>176</v>
      </c>
      <c r="B3" s="108">
        <v>981</v>
      </c>
      <c r="C3" s="108">
        <v>213</v>
      </c>
      <c r="D3" s="108">
        <v>688</v>
      </c>
      <c r="E3" s="109">
        <f t="shared" ref="E3:E12" si="0">SUM(B3:D3)</f>
        <v>1882</v>
      </c>
    </row>
    <row r="4" spans="1:5">
      <c r="A4" s="83" t="s">
        <v>177</v>
      </c>
      <c r="B4" s="108">
        <v>680</v>
      </c>
      <c r="C4" s="108">
        <v>454</v>
      </c>
      <c r="D4" s="108">
        <v>564</v>
      </c>
      <c r="E4" s="109">
        <f t="shared" si="0"/>
        <v>1698</v>
      </c>
    </row>
    <row r="5" spans="1:5">
      <c r="A5" s="83" t="s">
        <v>178</v>
      </c>
      <c r="B5" s="108">
        <v>854</v>
      </c>
      <c r="C5" s="108">
        <v>500</v>
      </c>
      <c r="D5" s="108">
        <v>380</v>
      </c>
      <c r="E5" s="109">
        <f t="shared" si="0"/>
        <v>1734</v>
      </c>
    </row>
    <row r="6" spans="1:5">
      <c r="A6" s="83" t="s">
        <v>179</v>
      </c>
      <c r="B6" s="108">
        <v>639</v>
      </c>
      <c r="C6" s="108">
        <v>778</v>
      </c>
      <c r="D6" s="108">
        <v>810</v>
      </c>
      <c r="E6" s="109">
        <f t="shared" si="0"/>
        <v>2227</v>
      </c>
    </row>
    <row r="7" spans="1:5">
      <c r="A7" s="83" t="s">
        <v>180</v>
      </c>
      <c r="B7" s="108">
        <v>269</v>
      </c>
      <c r="C7" s="108">
        <v>604</v>
      </c>
      <c r="D7" s="108">
        <v>277</v>
      </c>
      <c r="E7" s="109">
        <f t="shared" si="0"/>
        <v>1150</v>
      </c>
    </row>
    <row r="8" spans="1:5">
      <c r="A8" s="83" t="s">
        <v>181</v>
      </c>
      <c r="B8" s="108">
        <v>387</v>
      </c>
      <c r="C8" s="108">
        <v>895</v>
      </c>
      <c r="D8" s="108">
        <v>948</v>
      </c>
      <c r="E8" s="109">
        <f t="shared" si="0"/>
        <v>2230</v>
      </c>
    </row>
    <row r="9" spans="1:5">
      <c r="A9" s="107" t="s">
        <v>210</v>
      </c>
      <c r="B9" s="108">
        <v>775</v>
      </c>
      <c r="C9" s="108">
        <v>152</v>
      </c>
      <c r="D9" s="108">
        <v>706</v>
      </c>
      <c r="E9" s="109">
        <f t="shared" si="0"/>
        <v>1633</v>
      </c>
    </row>
    <row r="10" spans="1:5">
      <c r="A10" s="107" t="s">
        <v>211</v>
      </c>
      <c r="B10" s="108">
        <v>754</v>
      </c>
      <c r="C10" s="108">
        <v>841</v>
      </c>
      <c r="D10" s="108">
        <v>107</v>
      </c>
      <c r="E10" s="109">
        <f t="shared" si="0"/>
        <v>1702</v>
      </c>
    </row>
    <row r="11" spans="1:5">
      <c r="A11" s="107" t="s">
        <v>212</v>
      </c>
      <c r="B11" s="108">
        <v>308</v>
      </c>
      <c r="C11" s="108">
        <v>926</v>
      </c>
      <c r="D11" s="108">
        <v>764</v>
      </c>
      <c r="E11" s="109">
        <f t="shared" si="0"/>
        <v>1998</v>
      </c>
    </row>
    <row r="12" spans="1:5" ht="13.8" thickBot="1">
      <c r="A12" s="110" t="s">
        <v>39</v>
      </c>
      <c r="B12" s="111">
        <f>SUM(B3:B11)</f>
        <v>5647</v>
      </c>
      <c r="C12" s="111">
        <f>SUM(C3:C11)</f>
        <v>5363</v>
      </c>
      <c r="D12" s="111">
        <f>SUM(D3:D11)</f>
        <v>5244</v>
      </c>
      <c r="E12" s="111">
        <f t="shared" si="0"/>
        <v>16254</v>
      </c>
    </row>
    <row r="13" spans="1:5" ht="13.8" thickTop="1"/>
    <row r="14" spans="1:5">
      <c r="A14" s="301" t="s">
        <v>1291</v>
      </c>
    </row>
    <row r="39" spans="1:2">
      <c r="A39" s="107"/>
      <c r="B39" s="107"/>
    </row>
    <row r="40" spans="1:2">
      <c r="A40" s="107"/>
      <c r="B40" s="107"/>
    </row>
    <row r="41" spans="1:2">
      <c r="A41" s="107"/>
      <c r="B41" s="107"/>
    </row>
    <row r="42" spans="1:2">
      <c r="A42" s="107"/>
      <c r="B42" s="107"/>
    </row>
    <row r="43" spans="1:2">
      <c r="A43" s="107"/>
      <c r="B43" s="107"/>
    </row>
    <row r="44" spans="1:2">
      <c r="A44" s="107"/>
      <c r="B44" s="107"/>
    </row>
    <row r="45" spans="1:2">
      <c r="A45" s="107"/>
      <c r="B45" s="107"/>
    </row>
  </sheetData>
  <printOptions gridLinesSet="0"/>
  <pageMargins left="0.75" right="0.75" top="1" bottom="1" header="0.5" footer="0.5"/>
  <pageSetup orientation="portrait" horizontalDpi="360" verticalDpi="360" r:id="rId1"/>
  <headerFooter alignWithMargins="0">
    <oddHeader>&amp;A</oddHeader>
    <oddFooter>Page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19FE-E884-4F5D-BFAE-B85FE639E432}">
  <sheetPr>
    <tabColor rgb="FFFFC000"/>
  </sheetPr>
  <dimension ref="A1:E12"/>
  <sheetViews>
    <sheetView showGridLines="0" zoomScale="150" zoomScaleNormal="150" workbookViewId="0">
      <selection activeCell="B11" sqref="B11"/>
    </sheetView>
  </sheetViews>
  <sheetFormatPr defaultRowHeight="13.2"/>
  <cols>
    <col min="1" max="1" width="12.6640625" style="112" bestFit="1" customWidth="1"/>
    <col min="2" max="2" width="7" style="112" bestFit="1" customWidth="1"/>
    <col min="3" max="3" width="7.88671875" style="112" bestFit="1" customWidth="1"/>
    <col min="4" max="4" width="7.77734375" style="112" bestFit="1" customWidth="1"/>
    <col min="5" max="5" width="9.5546875" style="112" bestFit="1" customWidth="1"/>
    <col min="6" max="16384" width="8.88671875" style="112"/>
  </cols>
  <sheetData>
    <row r="1" spans="1:5">
      <c r="A1" s="126" t="s">
        <v>213</v>
      </c>
      <c r="B1" s="105" t="s">
        <v>142</v>
      </c>
      <c r="C1" s="105" t="s">
        <v>143</v>
      </c>
      <c r="D1" s="105" t="s">
        <v>144</v>
      </c>
      <c r="E1" s="105" t="s">
        <v>167</v>
      </c>
    </row>
    <row r="2" spans="1:5">
      <c r="A2" s="83" t="s">
        <v>176</v>
      </c>
      <c r="B2" s="108">
        <v>981</v>
      </c>
      <c r="C2" s="108">
        <v>213</v>
      </c>
      <c r="D2" s="108">
        <v>688</v>
      </c>
      <c r="E2" s="109">
        <f t="shared" ref="E2:E11" si="0">SUM(B2:D2)</f>
        <v>1882</v>
      </c>
    </row>
    <row r="3" spans="1:5">
      <c r="A3" s="83" t="s">
        <v>177</v>
      </c>
      <c r="B3" s="302">
        <v>20</v>
      </c>
      <c r="C3" s="108">
        <v>454</v>
      </c>
      <c r="D3" s="108">
        <v>564</v>
      </c>
      <c r="E3" s="109">
        <f t="shared" si="0"/>
        <v>1038</v>
      </c>
    </row>
    <row r="4" spans="1:5">
      <c r="A4" s="83" t="s">
        <v>178</v>
      </c>
      <c r="B4" s="108">
        <v>854</v>
      </c>
      <c r="C4" s="108">
        <v>500</v>
      </c>
      <c r="D4" s="108">
        <v>380</v>
      </c>
      <c r="E4" s="109">
        <f t="shared" si="0"/>
        <v>1734</v>
      </c>
    </row>
    <row r="5" spans="1:5">
      <c r="A5" s="83" t="s">
        <v>179</v>
      </c>
      <c r="B5" s="108">
        <v>639</v>
      </c>
      <c r="C5" s="108">
        <v>778</v>
      </c>
      <c r="D5" s="108">
        <v>810</v>
      </c>
      <c r="E5" s="109">
        <f t="shared" si="0"/>
        <v>2227</v>
      </c>
    </row>
    <row r="6" spans="1:5">
      <c r="A6" s="83" t="s">
        <v>180</v>
      </c>
      <c r="B6" s="108">
        <v>269</v>
      </c>
      <c r="C6" s="108">
        <v>604</v>
      </c>
      <c r="D6" s="108">
        <v>277</v>
      </c>
      <c r="E6" s="109">
        <f t="shared" si="0"/>
        <v>1150</v>
      </c>
    </row>
    <row r="7" spans="1:5">
      <c r="A7" s="83" t="s">
        <v>181</v>
      </c>
      <c r="B7" s="108">
        <v>387</v>
      </c>
      <c r="C7" s="108">
        <v>895</v>
      </c>
      <c r="D7" s="108">
        <v>948</v>
      </c>
      <c r="E7" s="109">
        <f t="shared" si="0"/>
        <v>2230</v>
      </c>
    </row>
    <row r="8" spans="1:5">
      <c r="A8" s="107" t="s">
        <v>210</v>
      </c>
      <c r="B8" s="302">
        <v>30</v>
      </c>
      <c r="C8" s="108">
        <v>152</v>
      </c>
      <c r="D8" s="108">
        <v>706</v>
      </c>
      <c r="E8" s="109">
        <f t="shared" si="0"/>
        <v>888</v>
      </c>
    </row>
    <row r="9" spans="1:5">
      <c r="A9" s="107" t="s">
        <v>211</v>
      </c>
      <c r="B9" s="108">
        <v>754</v>
      </c>
      <c r="C9" s="108">
        <v>841</v>
      </c>
      <c r="D9" s="108">
        <v>107</v>
      </c>
      <c r="E9" s="109">
        <f t="shared" si="0"/>
        <v>1702</v>
      </c>
    </row>
    <row r="10" spans="1:5">
      <c r="A10" s="107" t="s">
        <v>212</v>
      </c>
      <c r="B10" s="302">
        <v>50</v>
      </c>
      <c r="C10" s="108">
        <v>926</v>
      </c>
      <c r="D10" s="108">
        <v>764</v>
      </c>
      <c r="E10" s="109">
        <f t="shared" si="0"/>
        <v>1740</v>
      </c>
    </row>
    <row r="11" spans="1:5" ht="13.8" thickBot="1">
      <c r="A11" s="110" t="s">
        <v>39</v>
      </c>
      <c r="B11" s="111">
        <f>SUM(B2:B10)</f>
        <v>3984</v>
      </c>
      <c r="C11" s="111">
        <f>SUM(C2:C10)</f>
        <v>5363</v>
      </c>
      <c r="D11" s="111">
        <f>SUM(D2:D10)</f>
        <v>5244</v>
      </c>
      <c r="E11" s="111">
        <f t="shared" si="0"/>
        <v>14591</v>
      </c>
    </row>
    <row r="12" spans="1:5" ht="13.8" thickTop="1"/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23A41-5B0C-413D-AC26-9EEFF9A68C04}">
  <sheetPr>
    <tabColor rgb="FFFFC000"/>
  </sheetPr>
  <dimension ref="B2:S37"/>
  <sheetViews>
    <sheetView showGridLines="0" topLeftCell="A24" workbookViewId="0">
      <selection activeCell="G27" sqref="G27"/>
    </sheetView>
  </sheetViews>
  <sheetFormatPr defaultColWidth="9.109375" defaultRowHeight="14.4"/>
  <cols>
    <col min="1" max="1" width="5.88671875" style="115" customWidth="1"/>
    <col min="2" max="2" width="13.6640625" style="114" bestFit="1" customWidth="1"/>
    <col min="3" max="3" width="9.6640625" style="114" bestFit="1" customWidth="1"/>
    <col min="4" max="4" width="14.6640625" style="114" bestFit="1" customWidth="1"/>
    <col min="5" max="5" width="15.5546875" style="115" bestFit="1" customWidth="1"/>
    <col min="6" max="16384" width="9.109375" style="115"/>
  </cols>
  <sheetData>
    <row r="2" spans="2:19">
      <c r="B2" s="113" t="s">
        <v>215</v>
      </c>
      <c r="C2" s="113" t="s">
        <v>216</v>
      </c>
      <c r="E2" s="303">
        <f>13.266*2025-26407</f>
        <v>456.65000000000146</v>
      </c>
      <c r="R2" s="112"/>
      <c r="S2" s="112"/>
    </row>
    <row r="3" spans="2:19">
      <c r="B3" s="116">
        <v>1991</v>
      </c>
      <c r="C3" s="116">
        <v>18</v>
      </c>
      <c r="R3" s="112"/>
      <c r="S3" s="112"/>
    </row>
    <row r="4" spans="2:19">
      <c r="B4" s="116">
        <v>1992</v>
      </c>
      <c r="C4" s="116">
        <v>28</v>
      </c>
      <c r="R4" s="112"/>
      <c r="S4" s="112"/>
    </row>
    <row r="5" spans="2:19">
      <c r="B5" s="116">
        <v>1993</v>
      </c>
      <c r="C5" s="116">
        <v>26</v>
      </c>
      <c r="R5" s="112"/>
      <c r="S5" s="112"/>
    </row>
    <row r="6" spans="2:19">
      <c r="B6" s="116">
        <v>1994</v>
      </c>
      <c r="C6" s="116">
        <v>43</v>
      </c>
      <c r="R6" s="112"/>
      <c r="S6" s="112"/>
    </row>
    <row r="7" spans="2:19">
      <c r="B7" s="116">
        <v>1995</v>
      </c>
      <c r="C7" s="116">
        <v>55</v>
      </c>
      <c r="R7" s="112"/>
      <c r="S7" s="112"/>
    </row>
    <row r="8" spans="2:19">
      <c r="B8" s="116">
        <v>1996</v>
      </c>
      <c r="C8" s="116">
        <v>54</v>
      </c>
      <c r="R8" s="112"/>
      <c r="S8" s="112"/>
    </row>
    <row r="9" spans="2:19">
      <c r="B9" s="116">
        <v>1997</v>
      </c>
      <c r="C9" s="116">
        <v>82</v>
      </c>
      <c r="R9" s="112"/>
      <c r="S9" s="112"/>
    </row>
    <row r="10" spans="2:19">
      <c r="B10" s="116">
        <v>1998</v>
      </c>
      <c r="C10" s="116">
        <v>86</v>
      </c>
      <c r="R10" s="112"/>
      <c r="S10" s="112"/>
    </row>
    <row r="11" spans="2:19">
      <c r="B11" s="116">
        <v>1999</v>
      </c>
      <c r="C11" s="116">
        <v>108</v>
      </c>
      <c r="R11" s="112"/>
      <c r="S11" s="112"/>
    </row>
    <row r="12" spans="2:19">
      <c r="B12" s="116">
        <v>2000</v>
      </c>
      <c r="C12" s="116">
        <v>121</v>
      </c>
      <c r="R12" s="112"/>
      <c r="S12" s="112"/>
    </row>
    <row r="13" spans="2:19">
      <c r="B13" s="116">
        <v>2001</v>
      </c>
      <c r="C13" s="116">
        <v>155</v>
      </c>
      <c r="R13" s="112"/>
      <c r="S13" s="112"/>
    </row>
    <row r="14" spans="2:19">
      <c r="B14" s="116">
        <v>2002</v>
      </c>
      <c r="C14" s="116">
        <v>158</v>
      </c>
      <c r="R14" s="112"/>
      <c r="S14" s="112"/>
    </row>
    <row r="31" spans="2:5" ht="15" thickBot="1"/>
    <row r="32" spans="2:5" ht="15" thickBot="1">
      <c r="B32" s="117" t="s">
        <v>1146</v>
      </c>
      <c r="C32" s="118" t="s">
        <v>1151</v>
      </c>
      <c r="D32" s="118" t="s">
        <v>1145</v>
      </c>
      <c r="E32" s="119" t="s">
        <v>204</v>
      </c>
    </row>
    <row r="33" spans="2:5">
      <c r="B33" s="120" t="s">
        <v>1147</v>
      </c>
      <c r="C33" s="114">
        <v>8.39</v>
      </c>
      <c r="D33" s="114">
        <v>83.91</v>
      </c>
      <c r="E33" s="167">
        <v>36200</v>
      </c>
    </row>
    <row r="34" spans="2:5">
      <c r="B34" s="120" t="s">
        <v>1148</v>
      </c>
      <c r="C34" s="114">
        <v>10.4</v>
      </c>
      <c r="D34" s="114">
        <v>81.27</v>
      </c>
      <c r="E34" s="167">
        <v>30400</v>
      </c>
    </row>
    <row r="35" spans="2:5">
      <c r="B35" s="120" t="s">
        <v>1149</v>
      </c>
      <c r="C35" s="114">
        <v>15.2</v>
      </c>
      <c r="D35" s="114">
        <v>72.790000000000006</v>
      </c>
      <c r="E35" s="167">
        <v>36700</v>
      </c>
    </row>
    <row r="36" spans="2:5">
      <c r="B36" s="120" t="s">
        <v>1150</v>
      </c>
      <c r="C36" s="114">
        <v>15.81</v>
      </c>
      <c r="D36" s="114">
        <v>80.319999999999993</v>
      </c>
      <c r="E36" s="167">
        <v>41700</v>
      </c>
    </row>
    <row r="37" spans="2:5" ht="15" thickBot="1">
      <c r="B37" s="121" t="s">
        <v>207</v>
      </c>
      <c r="C37" s="122">
        <v>20.6</v>
      </c>
      <c r="D37" s="122">
        <v>67.14</v>
      </c>
      <c r="E37" s="168">
        <v>3900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EDE3E-D79B-4F06-B5A5-B815AD4BE457}">
  <sheetPr>
    <tabColor rgb="FFFFC000"/>
  </sheetPr>
  <dimension ref="A1:S12"/>
  <sheetViews>
    <sheetView showGridLines="0" zoomScale="140" zoomScaleNormal="140" workbookViewId="0">
      <selection activeCell="G3" sqref="G3"/>
    </sheetView>
  </sheetViews>
  <sheetFormatPr defaultRowHeight="13.2"/>
  <cols>
    <col min="1" max="1" width="22.6640625" style="112" customWidth="1"/>
    <col min="2" max="16384" width="8.88671875" style="112"/>
  </cols>
  <sheetData>
    <row r="1" spans="1:19">
      <c r="A1" s="126" t="s">
        <v>213</v>
      </c>
      <c r="B1" s="105" t="s">
        <v>142</v>
      </c>
      <c r="C1" s="105" t="s">
        <v>143</v>
      </c>
      <c r="D1" s="105" t="s">
        <v>1292</v>
      </c>
      <c r="E1" s="105" t="s">
        <v>167</v>
      </c>
    </row>
    <row r="2" spans="1:19">
      <c r="A2" s="83" t="s">
        <v>176</v>
      </c>
      <c r="B2" s="108">
        <v>981</v>
      </c>
      <c r="C2" s="108">
        <v>213</v>
      </c>
      <c r="D2" s="108">
        <f>$G$2</f>
        <v>850</v>
      </c>
      <c r="E2" s="109">
        <f t="shared" ref="E2:E11" si="0">SUM(B2:D2)</f>
        <v>2044</v>
      </c>
      <c r="G2" s="304">
        <v>850</v>
      </c>
    </row>
    <row r="3" spans="1:19">
      <c r="A3" s="83" t="s">
        <v>177</v>
      </c>
      <c r="B3" s="108">
        <v>680</v>
      </c>
      <c r="C3" s="108">
        <v>454</v>
      </c>
      <c r="D3" s="108">
        <f t="shared" ref="D3:D10" si="1">$G$2</f>
        <v>850</v>
      </c>
      <c r="E3" s="109">
        <f t="shared" si="0"/>
        <v>1984</v>
      </c>
    </row>
    <row r="4" spans="1:19">
      <c r="A4" s="83" t="s">
        <v>178</v>
      </c>
      <c r="B4" s="108">
        <v>854</v>
      </c>
      <c r="C4" s="108">
        <v>500</v>
      </c>
      <c r="D4" s="108">
        <f t="shared" si="1"/>
        <v>850</v>
      </c>
      <c r="E4" s="109">
        <f t="shared" si="0"/>
        <v>2204</v>
      </c>
    </row>
    <row r="5" spans="1:19">
      <c r="A5" s="83" t="s">
        <v>179</v>
      </c>
      <c r="B5" s="108">
        <v>639</v>
      </c>
      <c r="C5" s="108">
        <v>778</v>
      </c>
      <c r="D5" s="108">
        <f t="shared" si="1"/>
        <v>850</v>
      </c>
      <c r="E5" s="109">
        <f t="shared" si="0"/>
        <v>2267</v>
      </c>
    </row>
    <row r="6" spans="1:19">
      <c r="A6" s="83" t="s">
        <v>180</v>
      </c>
      <c r="B6" s="108">
        <v>269</v>
      </c>
      <c r="C6" s="108">
        <v>604</v>
      </c>
      <c r="D6" s="108">
        <f t="shared" si="1"/>
        <v>850</v>
      </c>
      <c r="E6" s="109">
        <f t="shared" si="0"/>
        <v>1723</v>
      </c>
    </row>
    <row r="7" spans="1:19">
      <c r="A7" s="83" t="s">
        <v>181</v>
      </c>
      <c r="B7" s="108">
        <v>387</v>
      </c>
      <c r="C7" s="108">
        <v>895</v>
      </c>
      <c r="D7" s="108">
        <f t="shared" si="1"/>
        <v>850</v>
      </c>
      <c r="E7" s="109">
        <f t="shared" si="0"/>
        <v>2132</v>
      </c>
    </row>
    <row r="8" spans="1:19">
      <c r="A8" s="107" t="s">
        <v>210</v>
      </c>
      <c r="B8" s="108">
        <v>775</v>
      </c>
      <c r="C8" s="108">
        <v>152</v>
      </c>
      <c r="D8" s="108">
        <f t="shared" si="1"/>
        <v>850</v>
      </c>
      <c r="E8" s="109">
        <f t="shared" si="0"/>
        <v>1777</v>
      </c>
    </row>
    <row r="9" spans="1:19">
      <c r="A9" s="107" t="s">
        <v>211</v>
      </c>
      <c r="B9" s="108">
        <v>754</v>
      </c>
      <c r="C9" s="108">
        <v>841</v>
      </c>
      <c r="D9" s="108">
        <f t="shared" si="1"/>
        <v>850</v>
      </c>
      <c r="E9" s="109">
        <f t="shared" si="0"/>
        <v>2445</v>
      </c>
    </row>
    <row r="10" spans="1:19">
      <c r="A10" s="107" t="s">
        <v>212</v>
      </c>
      <c r="B10" s="108">
        <v>308</v>
      </c>
      <c r="C10" s="108">
        <v>926</v>
      </c>
      <c r="D10" s="108">
        <f t="shared" si="1"/>
        <v>850</v>
      </c>
      <c r="E10" s="109">
        <f t="shared" si="0"/>
        <v>2084</v>
      </c>
    </row>
    <row r="11" spans="1:19" ht="13.8" thickBot="1">
      <c r="A11" s="110" t="s">
        <v>39</v>
      </c>
      <c r="B11" s="111">
        <f>SUM(B2:B10)</f>
        <v>5647</v>
      </c>
      <c r="C11" s="111">
        <f>SUM(C2:C10)</f>
        <v>5363</v>
      </c>
      <c r="D11" s="111">
        <f>SUM(D2:D10)</f>
        <v>7650</v>
      </c>
      <c r="E11" s="111">
        <f t="shared" si="0"/>
        <v>18660</v>
      </c>
    </row>
    <row r="12" spans="1:19" ht="13.8" thickTop="1">
      <c r="S12" s="123"/>
    </row>
  </sheetData>
  <printOptions gridLinesSet="0"/>
  <pageMargins left="0.75" right="0.75" top="1" bottom="1" header="0.5" footer="0.5"/>
  <pageSetup orientation="portrait" horizontalDpi="4294967293" verticalDpi="4294967293" r:id="rId1"/>
  <headerFooter alignWithMargins="0">
    <oddHeader>&amp;A</oddHeader>
    <oddFooter>Page 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5445F-0770-4816-A06F-6D0DF59A9CF2}">
  <sheetPr>
    <tabColor rgb="FFFFC000"/>
  </sheetPr>
  <dimension ref="A1:E10"/>
  <sheetViews>
    <sheetView zoomScale="130" zoomScaleNormal="130" workbookViewId="0">
      <selection sqref="A1:C10"/>
    </sheetView>
  </sheetViews>
  <sheetFormatPr defaultRowHeight="13.2"/>
  <cols>
    <col min="1" max="1" width="19.33203125" style="112" bestFit="1" customWidth="1"/>
    <col min="2" max="2" width="16.109375" style="125" customWidth="1"/>
    <col min="3" max="3" width="13.6640625" style="125" bestFit="1" customWidth="1"/>
    <col min="4" max="4" width="8.88671875" style="112"/>
    <col min="5" max="5" width="16" style="112" bestFit="1" customWidth="1"/>
    <col min="6" max="16384" width="8.88671875" style="112"/>
  </cols>
  <sheetData>
    <row r="1" spans="1:5">
      <c r="A1" s="126" t="s">
        <v>213</v>
      </c>
      <c r="B1" s="124" t="s">
        <v>208</v>
      </c>
      <c r="C1" s="124" t="s">
        <v>209</v>
      </c>
      <c r="E1" s="127" t="s">
        <v>214</v>
      </c>
    </row>
    <row r="2" spans="1:5">
      <c r="A2" s="83" t="s">
        <v>176</v>
      </c>
      <c r="B2" s="128">
        <v>750</v>
      </c>
      <c r="C2" s="129">
        <f>B2*$E$2</f>
        <v>262500</v>
      </c>
      <c r="E2" s="125">
        <v>350</v>
      </c>
    </row>
    <row r="3" spans="1:5">
      <c r="A3" s="83" t="s">
        <v>177</v>
      </c>
      <c r="B3" s="128">
        <v>200</v>
      </c>
      <c r="C3" s="129">
        <f t="shared" ref="C3:C10" si="0">B3*$E$2</f>
        <v>70000</v>
      </c>
    </row>
    <row r="4" spans="1:5">
      <c r="A4" s="83" t="s">
        <v>178</v>
      </c>
      <c r="B4" s="128">
        <v>600</v>
      </c>
      <c r="C4" s="129">
        <f t="shared" si="0"/>
        <v>210000</v>
      </c>
    </row>
    <row r="5" spans="1:5">
      <c r="A5" s="83" t="s">
        <v>179</v>
      </c>
      <c r="B5" s="128">
        <v>100</v>
      </c>
      <c r="C5" s="129">
        <f t="shared" si="0"/>
        <v>35000</v>
      </c>
    </row>
    <row r="6" spans="1:5">
      <c r="A6" s="83" t="s">
        <v>180</v>
      </c>
      <c r="B6" s="128">
        <v>200</v>
      </c>
      <c r="C6" s="129">
        <f t="shared" si="0"/>
        <v>70000</v>
      </c>
    </row>
    <row r="7" spans="1:5">
      <c r="A7" s="83" t="s">
        <v>181</v>
      </c>
      <c r="B7" s="128">
        <v>800</v>
      </c>
      <c r="C7" s="129">
        <f t="shared" si="0"/>
        <v>280000</v>
      </c>
    </row>
    <row r="8" spans="1:5">
      <c r="A8" s="107" t="s">
        <v>210</v>
      </c>
      <c r="B8" s="128">
        <v>850</v>
      </c>
      <c r="C8" s="129">
        <f t="shared" si="0"/>
        <v>297500</v>
      </c>
    </row>
    <row r="9" spans="1:5">
      <c r="A9" s="107" t="s">
        <v>211</v>
      </c>
      <c r="B9" s="128">
        <v>325</v>
      </c>
      <c r="C9" s="129">
        <f t="shared" si="0"/>
        <v>113750</v>
      </c>
    </row>
    <row r="10" spans="1:5">
      <c r="A10" s="107" t="s">
        <v>212</v>
      </c>
      <c r="B10" s="128">
        <v>450</v>
      </c>
      <c r="C10" s="129">
        <f t="shared" si="0"/>
        <v>157500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DFA55-875D-4EB1-B564-DDAB1AB08108}">
  <sheetPr>
    <tabColor rgb="FFFFC000"/>
  </sheetPr>
  <dimension ref="A1:F56"/>
  <sheetViews>
    <sheetView workbookViewId="0">
      <selection activeCell="C1" activeCellId="1" sqref="A1:A56 C1:C56"/>
    </sheetView>
  </sheetViews>
  <sheetFormatPr defaultRowHeight="14.4"/>
  <cols>
    <col min="1" max="1" width="22.88671875" bestFit="1" customWidth="1"/>
    <col min="2" max="2" width="26.88671875" style="30" bestFit="1" customWidth="1"/>
    <col min="3" max="3" width="12.6640625" style="30" bestFit="1" customWidth="1"/>
    <col min="5" max="5" width="13.44140625" bestFit="1" customWidth="1"/>
    <col min="6" max="6" width="14" bestFit="1" customWidth="1"/>
  </cols>
  <sheetData>
    <row r="1" spans="1:6">
      <c r="A1" s="172" t="s">
        <v>1170</v>
      </c>
      <c r="B1" s="171" t="s">
        <v>1171</v>
      </c>
      <c r="C1" s="305" t="s">
        <v>1169</v>
      </c>
      <c r="E1" s="307" t="s">
        <v>1168</v>
      </c>
      <c r="F1" s="307" t="s">
        <v>1169</v>
      </c>
    </row>
    <row r="2" spans="1:6">
      <c r="A2" s="76" t="s">
        <v>1124</v>
      </c>
      <c r="B2" s="169">
        <v>83154997</v>
      </c>
      <c r="C2" s="306" t="str">
        <f>VLOOKUP(B2,$E$2:$F$4,2,1)</f>
        <v>Nagy</v>
      </c>
      <c r="E2" s="307">
        <v>0</v>
      </c>
      <c r="F2" s="307" t="s">
        <v>1165</v>
      </c>
    </row>
    <row r="3" spans="1:6">
      <c r="A3" s="76" t="s">
        <v>1115</v>
      </c>
      <c r="B3" s="169">
        <v>82887000</v>
      </c>
      <c r="C3" s="306" t="str">
        <f t="shared" ref="C3:C33" si="0">VLOOKUP(B3,$E$2:$F$4,2,1)</f>
        <v>Nagy</v>
      </c>
      <c r="E3" s="308">
        <v>5000000</v>
      </c>
      <c r="F3" s="307" t="s">
        <v>1166</v>
      </c>
    </row>
    <row r="4" spans="1:6">
      <c r="A4" s="76" t="s">
        <v>1110</v>
      </c>
      <c r="B4" s="169">
        <v>67076000</v>
      </c>
      <c r="C4" s="306" t="str">
        <f t="shared" si="0"/>
        <v>Nagy</v>
      </c>
      <c r="E4" s="308">
        <v>10000000</v>
      </c>
      <c r="F4" s="307" t="s">
        <v>1167</v>
      </c>
    </row>
    <row r="5" spans="1:6">
      <c r="A5" s="76" t="s">
        <v>1131</v>
      </c>
      <c r="B5" s="169">
        <v>66796807</v>
      </c>
      <c r="C5" s="306" t="str">
        <f t="shared" si="0"/>
        <v>Nagy</v>
      </c>
    </row>
    <row r="6" spans="1:6">
      <c r="A6" s="76" t="s">
        <v>1107</v>
      </c>
      <c r="B6" s="169">
        <v>60390560</v>
      </c>
      <c r="C6" s="306" t="str">
        <f t="shared" si="0"/>
        <v>Nagy</v>
      </c>
    </row>
    <row r="7" spans="1:6">
      <c r="A7" s="76" t="s">
        <v>205</v>
      </c>
      <c r="B7" s="169">
        <v>46733038</v>
      </c>
      <c r="C7" s="306" t="str">
        <f t="shared" si="0"/>
        <v>Nagy</v>
      </c>
    </row>
    <row r="8" spans="1:6">
      <c r="A8" s="76" t="s">
        <v>1098</v>
      </c>
      <c r="B8" s="169">
        <v>41660982</v>
      </c>
      <c r="C8" s="306" t="str">
        <f t="shared" si="0"/>
        <v>Nagy</v>
      </c>
    </row>
    <row r="9" spans="1:6">
      <c r="A9" s="76" t="s">
        <v>1139</v>
      </c>
      <c r="B9" s="169">
        <v>38433600</v>
      </c>
      <c r="C9" s="306" t="str">
        <f t="shared" si="0"/>
        <v>Nagy</v>
      </c>
    </row>
    <row r="10" spans="1:6">
      <c r="A10" s="76" t="s">
        <v>1123</v>
      </c>
      <c r="B10" s="169">
        <v>19523621</v>
      </c>
      <c r="C10" s="306" t="str">
        <f t="shared" si="0"/>
        <v>Nagy</v>
      </c>
    </row>
    <row r="11" spans="1:6">
      <c r="A11" s="76" t="s">
        <v>1109</v>
      </c>
      <c r="B11" s="169">
        <v>17417600</v>
      </c>
      <c r="C11" s="306" t="str">
        <f t="shared" si="0"/>
        <v>Nagy</v>
      </c>
    </row>
    <row r="12" spans="1:6">
      <c r="A12" s="76" t="s">
        <v>1138</v>
      </c>
      <c r="B12" s="169">
        <v>11449656</v>
      </c>
      <c r="C12" s="306" t="str">
        <f t="shared" si="0"/>
        <v>Nagy</v>
      </c>
    </row>
    <row r="13" spans="1:6">
      <c r="A13" s="76" t="s">
        <v>1144</v>
      </c>
      <c r="B13" s="169">
        <v>10768193</v>
      </c>
      <c r="C13" s="306" t="str">
        <f t="shared" si="0"/>
        <v>Nagy</v>
      </c>
    </row>
    <row r="14" spans="1:6">
      <c r="A14" s="76" t="s">
        <v>1142</v>
      </c>
      <c r="B14" s="169">
        <v>10627794</v>
      </c>
      <c r="C14" s="306" t="str">
        <f t="shared" si="0"/>
        <v>Nagy</v>
      </c>
    </row>
    <row r="15" spans="1:6">
      <c r="A15" s="76" t="s">
        <v>1133</v>
      </c>
      <c r="B15" s="169">
        <v>10319601</v>
      </c>
      <c r="C15" s="306" t="str">
        <f t="shared" si="0"/>
        <v>Nagy</v>
      </c>
    </row>
    <row r="16" spans="1:6">
      <c r="A16" s="76" t="s">
        <v>1134</v>
      </c>
      <c r="B16" s="169">
        <v>10276617</v>
      </c>
      <c r="C16" s="306" t="str">
        <f t="shared" si="0"/>
        <v>Nagy</v>
      </c>
    </row>
    <row r="17" spans="1:3">
      <c r="A17" s="76" t="s">
        <v>1164</v>
      </c>
      <c r="B17" s="169">
        <v>10127874</v>
      </c>
      <c r="C17" s="306" t="str">
        <f t="shared" si="0"/>
        <v>Nagy</v>
      </c>
    </row>
    <row r="18" spans="1:3">
      <c r="A18" s="76" t="s">
        <v>1104</v>
      </c>
      <c r="B18" s="169">
        <v>9771000</v>
      </c>
      <c r="C18" s="306" t="str">
        <f t="shared" si="0"/>
        <v>Közepes</v>
      </c>
    </row>
    <row r="19" spans="1:3">
      <c r="A19" s="76" t="s">
        <v>1163</v>
      </c>
      <c r="B19" s="169">
        <v>9477100</v>
      </c>
      <c r="C19" s="306" t="str">
        <f t="shared" si="0"/>
        <v>Közepes</v>
      </c>
    </row>
    <row r="20" spans="1:3">
      <c r="A20" s="76" t="s">
        <v>1132</v>
      </c>
      <c r="B20" s="169">
        <v>8857960</v>
      </c>
      <c r="C20" s="306" t="str">
        <f t="shared" si="0"/>
        <v>Közepes</v>
      </c>
    </row>
    <row r="21" spans="1:3">
      <c r="A21" s="76" t="s">
        <v>1114</v>
      </c>
      <c r="B21" s="169">
        <v>8526932</v>
      </c>
      <c r="C21" s="306" t="str">
        <f t="shared" si="0"/>
        <v>Közepes</v>
      </c>
    </row>
    <row r="22" spans="1:3">
      <c r="A22" s="76" t="s">
        <v>1118</v>
      </c>
      <c r="B22" s="169">
        <v>7000039</v>
      </c>
      <c r="C22" s="306" t="str">
        <f t="shared" si="0"/>
        <v>Közepes</v>
      </c>
    </row>
    <row r="23" spans="1:3">
      <c r="A23" s="76" t="s">
        <v>1137</v>
      </c>
      <c r="B23" s="169">
        <v>6963764</v>
      </c>
      <c r="C23" s="306" t="str">
        <f t="shared" si="0"/>
        <v>Közepes</v>
      </c>
    </row>
    <row r="24" spans="1:3">
      <c r="A24" s="76" t="s">
        <v>1141</v>
      </c>
      <c r="B24" s="169">
        <v>5806015</v>
      </c>
      <c r="C24" s="306" t="str">
        <f t="shared" si="0"/>
        <v>Közepes</v>
      </c>
    </row>
    <row r="25" spans="1:3">
      <c r="A25" s="76" t="s">
        <v>1136</v>
      </c>
      <c r="B25" s="169">
        <v>5522015</v>
      </c>
      <c r="C25" s="306" t="str">
        <f t="shared" si="0"/>
        <v>Közepes</v>
      </c>
    </row>
    <row r="26" spans="1:3">
      <c r="A26" s="76" t="s">
        <v>1120</v>
      </c>
      <c r="B26" s="169">
        <v>5445087</v>
      </c>
      <c r="C26" s="306" t="str">
        <f t="shared" si="0"/>
        <v>Közepes</v>
      </c>
    </row>
    <row r="27" spans="1:3">
      <c r="A27" s="76" t="s">
        <v>1129</v>
      </c>
      <c r="B27" s="169">
        <v>5323933</v>
      </c>
      <c r="C27" s="306" t="str">
        <f t="shared" si="0"/>
        <v>Közepes</v>
      </c>
    </row>
    <row r="28" spans="1:3">
      <c r="A28" s="76" t="s">
        <v>206</v>
      </c>
      <c r="B28" s="169">
        <v>4921500</v>
      </c>
      <c r="C28" s="306" t="str">
        <f t="shared" si="0"/>
        <v>Kicsi</v>
      </c>
    </row>
    <row r="29" spans="1:3">
      <c r="A29" s="76" t="s">
        <v>1143</v>
      </c>
      <c r="B29" s="169">
        <v>4105493</v>
      </c>
      <c r="C29" s="306" t="str">
        <f t="shared" si="0"/>
        <v>Kicsi</v>
      </c>
    </row>
    <row r="30" spans="1:3">
      <c r="A30" s="76" t="s">
        <v>1162</v>
      </c>
      <c r="B30" s="169">
        <v>3729600</v>
      </c>
      <c r="C30" s="306" t="str">
        <f t="shared" si="0"/>
        <v>Kicsi</v>
      </c>
    </row>
    <row r="31" spans="1:3">
      <c r="A31" s="76" t="s">
        <v>1121</v>
      </c>
      <c r="B31" s="169">
        <v>3511372</v>
      </c>
      <c r="C31" s="306" t="str">
        <f t="shared" si="0"/>
        <v>Kicsi</v>
      </c>
    </row>
    <row r="32" spans="1:3">
      <c r="A32" s="76" t="s">
        <v>1161</v>
      </c>
      <c r="B32" s="169">
        <v>2956900</v>
      </c>
      <c r="C32" s="306" t="str">
        <f t="shared" si="0"/>
        <v>Kicsi</v>
      </c>
    </row>
    <row r="33" spans="1:3">
      <c r="A33" s="76" t="s">
        <v>1128</v>
      </c>
      <c r="B33" s="169">
        <v>2878549</v>
      </c>
      <c r="C33" s="306" t="str">
        <f t="shared" si="0"/>
        <v>Kicsi</v>
      </c>
    </row>
    <row r="34" spans="1:3">
      <c r="A34" s="76" t="s">
        <v>1140</v>
      </c>
      <c r="B34" s="169">
        <v>2794090</v>
      </c>
      <c r="C34" s="306" t="str">
        <f t="shared" ref="C34:C56" si="1">VLOOKUP(B34,$E$2:$F$4,2,1)</f>
        <v>Kicsi</v>
      </c>
    </row>
    <row r="35" spans="1:3">
      <c r="A35" s="76" t="s">
        <v>1160</v>
      </c>
      <c r="B35" s="169">
        <v>2681735</v>
      </c>
      <c r="C35" s="306" t="str">
        <f t="shared" si="1"/>
        <v>Kicsi</v>
      </c>
    </row>
    <row r="36" spans="1:3">
      <c r="A36" s="76" t="s">
        <v>1159</v>
      </c>
      <c r="B36" s="169">
        <v>2075301</v>
      </c>
      <c r="C36" s="306" t="str">
        <f t="shared" si="1"/>
        <v>Kicsi</v>
      </c>
    </row>
    <row r="37" spans="1:3">
      <c r="A37" s="76" t="s">
        <v>1117</v>
      </c>
      <c r="B37" s="169">
        <v>2070050</v>
      </c>
      <c r="C37" s="306" t="str">
        <f t="shared" si="1"/>
        <v>Kicsi</v>
      </c>
    </row>
    <row r="38" spans="1:3">
      <c r="A38" s="76" t="s">
        <v>1135</v>
      </c>
      <c r="B38" s="169">
        <v>1921300</v>
      </c>
      <c r="C38" s="306" t="str">
        <f t="shared" si="1"/>
        <v>Kicsi</v>
      </c>
    </row>
    <row r="39" spans="1:3">
      <c r="A39" s="76" t="s">
        <v>1130</v>
      </c>
      <c r="B39" s="169">
        <v>1798506</v>
      </c>
      <c r="C39" s="306" t="str">
        <f t="shared" si="1"/>
        <v>Kicsi</v>
      </c>
    </row>
    <row r="40" spans="1:3">
      <c r="A40" s="76" t="s">
        <v>1101</v>
      </c>
      <c r="B40" s="169">
        <v>1328976</v>
      </c>
      <c r="C40" s="306" t="str">
        <f t="shared" si="1"/>
        <v>Kicsi</v>
      </c>
    </row>
    <row r="41" spans="1:3">
      <c r="A41" s="76" t="s">
        <v>1112</v>
      </c>
      <c r="B41" s="169">
        <v>864200</v>
      </c>
      <c r="C41" s="306" t="str">
        <f t="shared" si="1"/>
        <v>Kicsi</v>
      </c>
    </row>
    <row r="42" spans="1:3">
      <c r="A42" s="76" t="s">
        <v>1106</v>
      </c>
      <c r="B42" s="169">
        <v>626108</v>
      </c>
      <c r="C42" s="306" t="str">
        <f t="shared" si="1"/>
        <v>Kicsi</v>
      </c>
    </row>
    <row r="43" spans="1:3">
      <c r="A43" s="76" t="s">
        <v>1126</v>
      </c>
      <c r="B43" s="169">
        <v>622359</v>
      </c>
      <c r="C43" s="306" t="str">
        <f t="shared" si="1"/>
        <v>Kicsi</v>
      </c>
    </row>
    <row r="44" spans="1:3">
      <c r="A44" s="76" t="s">
        <v>1122</v>
      </c>
      <c r="B44" s="169">
        <v>514564</v>
      </c>
      <c r="C44" s="306" t="str">
        <f t="shared" si="1"/>
        <v>Kicsi</v>
      </c>
    </row>
    <row r="45" spans="1:3">
      <c r="A45" s="76" t="s">
        <v>1119</v>
      </c>
      <c r="B45" s="169">
        <v>355620</v>
      </c>
      <c r="C45" s="306" t="str">
        <f t="shared" si="1"/>
        <v>Kicsi</v>
      </c>
    </row>
    <row r="46" spans="1:3">
      <c r="A46" s="76" t="s">
        <v>1158</v>
      </c>
      <c r="B46" s="169">
        <v>105500</v>
      </c>
      <c r="C46" s="306" t="str">
        <f t="shared" si="1"/>
        <v>Kicsi</v>
      </c>
    </row>
    <row r="47" spans="1:3">
      <c r="A47" s="76" t="s">
        <v>1157</v>
      </c>
      <c r="B47" s="169">
        <v>83314</v>
      </c>
      <c r="C47" s="306" t="str">
        <f t="shared" si="1"/>
        <v>Kicsi</v>
      </c>
    </row>
    <row r="48" spans="1:3">
      <c r="A48" s="76" t="s">
        <v>1116</v>
      </c>
      <c r="B48" s="169">
        <v>74794</v>
      </c>
      <c r="C48" s="306" t="str">
        <f t="shared" si="1"/>
        <v>Kicsi</v>
      </c>
    </row>
    <row r="49" spans="1:3">
      <c r="A49" s="76" t="s">
        <v>1156</v>
      </c>
      <c r="B49" s="169">
        <v>62063</v>
      </c>
      <c r="C49" s="306" t="str">
        <f t="shared" si="1"/>
        <v>Kicsi</v>
      </c>
    </row>
    <row r="50" spans="1:3">
      <c r="A50" s="76" t="s">
        <v>1155</v>
      </c>
      <c r="B50" s="169">
        <v>51237</v>
      </c>
      <c r="C50" s="306" t="str">
        <f t="shared" si="1"/>
        <v>Kicsi</v>
      </c>
    </row>
    <row r="51" spans="1:3">
      <c r="A51" s="76" t="s">
        <v>1108</v>
      </c>
      <c r="B51" s="169">
        <v>38300</v>
      </c>
      <c r="C51" s="306" t="str">
        <f t="shared" si="1"/>
        <v>Kicsi</v>
      </c>
    </row>
    <row r="52" spans="1:3">
      <c r="A52" s="76" t="s">
        <v>1125</v>
      </c>
      <c r="B52" s="169">
        <v>38201</v>
      </c>
      <c r="C52" s="306" t="str">
        <f t="shared" si="1"/>
        <v>Kicsi</v>
      </c>
    </row>
    <row r="53" spans="1:3">
      <c r="A53" s="76" t="s">
        <v>1154</v>
      </c>
      <c r="B53" s="169">
        <v>33573</v>
      </c>
      <c r="C53" s="306" t="str">
        <f t="shared" si="1"/>
        <v>Kicsi</v>
      </c>
    </row>
    <row r="54" spans="1:3">
      <c r="A54" s="76" t="s">
        <v>1095</v>
      </c>
      <c r="B54" s="169">
        <v>33407</v>
      </c>
      <c r="C54" s="306" t="str">
        <f t="shared" si="1"/>
        <v>Kicsi</v>
      </c>
    </row>
    <row r="55" spans="1:3">
      <c r="A55" s="76" t="s">
        <v>1153</v>
      </c>
      <c r="B55" s="169">
        <v>29489</v>
      </c>
      <c r="C55" s="306" t="str">
        <f t="shared" si="1"/>
        <v>Kicsi</v>
      </c>
    </row>
    <row r="56" spans="1:3">
      <c r="A56" s="76" t="s">
        <v>1152</v>
      </c>
      <c r="B56" s="169">
        <v>799</v>
      </c>
      <c r="C56" s="306" t="str">
        <f t="shared" si="1"/>
        <v>Kicsi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94E4B-3F4E-4DCD-A71C-C6FF6265BAFB}">
  <sheetPr>
    <tabColor rgb="FFFFC000"/>
  </sheetPr>
  <dimension ref="A1:G23"/>
  <sheetViews>
    <sheetView topLeftCell="A7" zoomScale="70" zoomScaleNormal="70" workbookViewId="0">
      <selection activeCell="G5" sqref="G5:G7"/>
    </sheetView>
  </sheetViews>
  <sheetFormatPr defaultColWidth="16.88671875" defaultRowHeight="14.4"/>
  <cols>
    <col min="1" max="1" width="22.44140625" bestFit="1" customWidth="1"/>
  </cols>
  <sheetData>
    <row r="1" spans="1:7">
      <c r="A1" s="174" t="s">
        <v>1180</v>
      </c>
      <c r="B1" s="174" t="s">
        <v>1181</v>
      </c>
      <c r="C1" s="174" t="s">
        <v>1182</v>
      </c>
      <c r="D1" s="174" t="s">
        <v>1183</v>
      </c>
      <c r="E1" s="174" t="s">
        <v>1171</v>
      </c>
      <c r="F1" s="174" t="s">
        <v>1184</v>
      </c>
      <c r="G1" s="174" t="s">
        <v>1185</v>
      </c>
    </row>
    <row r="2" spans="1:7">
      <c r="A2" s="175" t="s">
        <v>319</v>
      </c>
      <c r="B2" s="175" t="s">
        <v>1186</v>
      </c>
      <c r="C2" s="175" t="s">
        <v>279</v>
      </c>
      <c r="D2" s="175" t="s">
        <v>279</v>
      </c>
      <c r="E2" s="176">
        <v>1752286</v>
      </c>
      <c r="F2" s="175">
        <v>525</v>
      </c>
      <c r="G2" s="175">
        <v>3337</v>
      </c>
    </row>
    <row r="3" spans="1:7">
      <c r="A3" s="175" t="s">
        <v>278</v>
      </c>
      <c r="B3" s="175" t="s">
        <v>28</v>
      </c>
      <c r="C3" s="175" t="s">
        <v>279</v>
      </c>
      <c r="D3" s="175" t="s">
        <v>279</v>
      </c>
      <c r="E3" s="176">
        <v>1278874</v>
      </c>
      <c r="F3" s="176">
        <v>6390</v>
      </c>
      <c r="G3" s="175">
        <v>200</v>
      </c>
    </row>
    <row r="4" spans="1:7">
      <c r="A4" s="175" t="s">
        <v>289</v>
      </c>
      <c r="B4" s="175" t="s">
        <v>191</v>
      </c>
      <c r="C4" s="175" t="s">
        <v>257</v>
      </c>
      <c r="D4" s="175" t="s">
        <v>258</v>
      </c>
      <c r="E4" s="176">
        <v>299207</v>
      </c>
      <c r="F4" s="176">
        <v>2264</v>
      </c>
      <c r="G4" s="175">
        <v>132</v>
      </c>
    </row>
    <row r="5" spans="1:7">
      <c r="A5" s="175" t="s">
        <v>286</v>
      </c>
      <c r="B5" s="175" t="s">
        <v>35</v>
      </c>
      <c r="C5" s="175" t="s">
        <v>257</v>
      </c>
      <c r="D5" s="175" t="s">
        <v>274</v>
      </c>
      <c r="E5" s="176">
        <v>467144</v>
      </c>
      <c r="F5" s="176">
        <v>4208</v>
      </c>
      <c r="G5" s="175">
        <v>111</v>
      </c>
    </row>
    <row r="6" spans="1:7">
      <c r="A6" s="175" t="s">
        <v>332</v>
      </c>
      <c r="B6" s="175" t="s">
        <v>1187</v>
      </c>
      <c r="C6" s="175" t="s">
        <v>257</v>
      </c>
      <c r="D6" s="175" t="s">
        <v>258</v>
      </c>
      <c r="E6" s="176">
        <v>417712</v>
      </c>
      <c r="F6" s="176">
        <v>4358</v>
      </c>
      <c r="G6" s="175">
        <v>95</v>
      </c>
    </row>
    <row r="7" spans="1:7">
      <c r="A7" s="175" t="s">
        <v>300</v>
      </c>
      <c r="B7" s="175" t="s">
        <v>32</v>
      </c>
      <c r="C7" s="175" t="s">
        <v>262</v>
      </c>
      <c r="D7" s="175" t="s">
        <v>283</v>
      </c>
      <c r="E7" s="176">
        <v>399012</v>
      </c>
      <c r="F7" s="176">
        <v>4262</v>
      </c>
      <c r="G7" s="175">
        <v>93</v>
      </c>
    </row>
    <row r="8" spans="1:7">
      <c r="A8" s="175" t="s">
        <v>308</v>
      </c>
      <c r="B8" s="175" t="s">
        <v>1188</v>
      </c>
      <c r="C8" s="175" t="s">
        <v>262</v>
      </c>
      <c r="D8" s="175" t="s">
        <v>270</v>
      </c>
      <c r="E8" s="176">
        <v>552964</v>
      </c>
      <c r="F8" s="176">
        <v>5933</v>
      </c>
      <c r="G8" s="175">
        <v>93</v>
      </c>
    </row>
    <row r="9" spans="1:7">
      <c r="A9" s="175" t="s">
        <v>261</v>
      </c>
      <c r="B9" s="175" t="s">
        <v>33</v>
      </c>
      <c r="C9" s="175" t="s">
        <v>262</v>
      </c>
      <c r="D9" s="175" t="s">
        <v>263</v>
      </c>
      <c r="E9" s="176">
        <v>642447</v>
      </c>
      <c r="F9" s="176">
        <v>7247</v>
      </c>
      <c r="G9" s="175">
        <v>88</v>
      </c>
    </row>
    <row r="10" spans="1:7">
      <c r="A10" s="175" t="s">
        <v>295</v>
      </c>
      <c r="B10" s="175" t="s">
        <v>29</v>
      </c>
      <c r="C10" s="175" t="s">
        <v>262</v>
      </c>
      <c r="D10" s="175" t="s">
        <v>270</v>
      </c>
      <c r="E10" s="176">
        <v>527989</v>
      </c>
      <c r="F10" s="176">
        <v>6209</v>
      </c>
      <c r="G10" s="175">
        <v>85</v>
      </c>
    </row>
    <row r="11" spans="1:7">
      <c r="A11" s="175" t="s">
        <v>266</v>
      </c>
      <c r="B11" s="175" t="s">
        <v>30</v>
      </c>
      <c r="C11" s="175" t="s">
        <v>257</v>
      </c>
      <c r="D11" s="175" t="s">
        <v>267</v>
      </c>
      <c r="E11" s="176">
        <v>360704</v>
      </c>
      <c r="F11" s="176">
        <v>4430</v>
      </c>
      <c r="G11" s="175">
        <v>81</v>
      </c>
    </row>
    <row r="12" spans="1:7">
      <c r="A12" s="175" t="s">
        <v>298</v>
      </c>
      <c r="B12" s="175" t="s">
        <v>1189</v>
      </c>
      <c r="C12" s="175" t="s">
        <v>262</v>
      </c>
      <c r="D12" s="175" t="s">
        <v>263</v>
      </c>
      <c r="E12" s="176">
        <v>294609</v>
      </c>
      <c r="F12" s="176">
        <v>3637</v>
      </c>
      <c r="G12" s="175">
        <v>81</v>
      </c>
    </row>
    <row r="13" spans="1:7">
      <c r="A13" s="175" t="s">
        <v>273</v>
      </c>
      <c r="B13" s="175" t="s">
        <v>1190</v>
      </c>
      <c r="C13" s="175" t="s">
        <v>257</v>
      </c>
      <c r="D13" s="175" t="s">
        <v>274</v>
      </c>
      <c r="E13" s="176">
        <v>253551</v>
      </c>
      <c r="F13" s="176">
        <v>3336</v>
      </c>
      <c r="G13" s="175">
        <v>76</v>
      </c>
    </row>
    <row r="14" spans="1:7">
      <c r="A14" s="175" t="s">
        <v>256</v>
      </c>
      <c r="B14" s="175" t="s">
        <v>256</v>
      </c>
      <c r="C14" s="175" t="s">
        <v>257</v>
      </c>
      <c r="D14" s="175" t="s">
        <v>258</v>
      </c>
      <c r="E14" s="176">
        <v>341317</v>
      </c>
      <c r="F14" s="176">
        <v>4463</v>
      </c>
      <c r="G14" s="175">
        <v>76</v>
      </c>
    </row>
    <row r="15" spans="1:7">
      <c r="A15" s="175" t="s">
        <v>276</v>
      </c>
      <c r="B15" s="175" t="s">
        <v>1191</v>
      </c>
      <c r="C15" s="175" t="s">
        <v>262</v>
      </c>
      <c r="D15" s="175" t="s">
        <v>263</v>
      </c>
      <c r="E15" s="176">
        <v>189304</v>
      </c>
      <c r="F15" s="176">
        <v>2544</v>
      </c>
      <c r="G15" s="175">
        <v>74</v>
      </c>
    </row>
    <row r="16" spans="1:7">
      <c r="A16" s="175" t="s">
        <v>329</v>
      </c>
      <c r="B16" s="175" t="s">
        <v>192</v>
      </c>
      <c r="C16" s="175" t="s">
        <v>257</v>
      </c>
      <c r="D16" s="175" t="s">
        <v>274</v>
      </c>
      <c r="E16" s="176">
        <v>268648</v>
      </c>
      <c r="F16" s="176">
        <v>3784</v>
      </c>
      <c r="G16" s="175">
        <v>71</v>
      </c>
    </row>
    <row r="17" spans="1:7">
      <c r="A17" s="175" t="s">
        <v>269</v>
      </c>
      <c r="B17" s="175" t="s">
        <v>1192</v>
      </c>
      <c r="C17" s="175" t="s">
        <v>262</v>
      </c>
      <c r="D17" s="175" t="s">
        <v>270</v>
      </c>
      <c r="E17" s="176">
        <v>370007</v>
      </c>
      <c r="F17" s="176">
        <v>5581</v>
      </c>
      <c r="G17" s="175">
        <v>66</v>
      </c>
    </row>
    <row r="18" spans="1:7">
      <c r="A18" s="175" t="s">
        <v>282</v>
      </c>
      <c r="B18" s="175" t="s">
        <v>34</v>
      </c>
      <c r="C18" s="175" t="s">
        <v>262</v>
      </c>
      <c r="D18" s="175" t="s">
        <v>283</v>
      </c>
      <c r="E18" s="176">
        <v>503825</v>
      </c>
      <c r="F18" s="176">
        <v>8443</v>
      </c>
      <c r="G18" s="175">
        <v>59</v>
      </c>
    </row>
    <row r="19" spans="1:7">
      <c r="A19" s="175" t="s">
        <v>346</v>
      </c>
      <c r="B19" s="175" t="s">
        <v>1193</v>
      </c>
      <c r="C19" s="175" t="s">
        <v>262</v>
      </c>
      <c r="D19" s="175" t="s">
        <v>283</v>
      </c>
      <c r="E19" s="176">
        <v>334264</v>
      </c>
      <c r="F19" s="176">
        <v>5630</v>
      </c>
      <c r="G19" s="175">
        <v>59</v>
      </c>
    </row>
    <row r="20" spans="1:7">
      <c r="A20" s="175" t="s">
        <v>326</v>
      </c>
      <c r="B20" s="175" t="s">
        <v>1194</v>
      </c>
      <c r="C20" s="175" t="s">
        <v>257</v>
      </c>
      <c r="D20" s="175" t="s">
        <v>267</v>
      </c>
      <c r="E20" s="176">
        <v>217463</v>
      </c>
      <c r="F20" s="176">
        <v>3703</v>
      </c>
      <c r="G20" s="175">
        <v>58</v>
      </c>
    </row>
    <row r="21" spans="1:7">
      <c r="A21" s="175" t="s">
        <v>304</v>
      </c>
      <c r="B21" s="175" t="s">
        <v>1195</v>
      </c>
      <c r="C21" s="175" t="s">
        <v>257</v>
      </c>
      <c r="D21" s="175" t="s">
        <v>267</v>
      </c>
      <c r="E21" s="176">
        <v>301429</v>
      </c>
      <c r="F21" s="176">
        <v>6065</v>
      </c>
      <c r="G21" s="175">
        <v>49</v>
      </c>
    </row>
    <row r="23" spans="1:7">
      <c r="A23" t="s">
        <v>1196</v>
      </c>
    </row>
  </sheetData>
  <hyperlinks>
    <hyperlink ref="A18" r:id="rId1" tooltip="Bács-Kiskun megye" display="https://hu.wikipedia.org/wiki/B%C3%A1cs-Kiskun_megye" xr:uid="{12185B54-51B9-463D-8D53-2940D3F4D4FB}"/>
    <hyperlink ref="B18" r:id="rId2" tooltip="Kecskemét" display="https://hu.wikipedia.org/wiki/Kecskem%C3%A9t" xr:uid="{7AA12371-2CDA-4157-95E6-3E1AE869FF75}"/>
    <hyperlink ref="C18" r:id="rId3" tooltip="Alföld és Észak" display="https://hu.wikipedia.org/wiki/Alf%C3%B6ld_%C3%A9s_%C3%89szak" xr:uid="{D97610AA-18CA-40F3-82B3-7FEE2C3ED2FA}"/>
    <hyperlink ref="D18" r:id="rId4" tooltip="Dél-Alföld" display="https://hu.wikipedia.org/wiki/D%C3%A9l-Alf%C3%B6ld" xr:uid="{A4C71A5E-CA4C-450A-B89F-063325990D7F}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C82B2-ACFB-4907-8D7A-D357EEEA628E}">
  <sheetPr>
    <tabColor theme="9" tint="0.39997558519241921"/>
  </sheetPr>
  <dimension ref="A1:T1001"/>
  <sheetViews>
    <sheetView workbookViewId="0"/>
  </sheetViews>
  <sheetFormatPr defaultRowHeight="14.4"/>
  <cols>
    <col min="3" max="3" width="9.77734375" bestFit="1" customWidth="1"/>
    <col min="5" max="5" width="17.21875" bestFit="1" customWidth="1"/>
    <col min="7" max="7" width="12" bestFit="1" customWidth="1"/>
    <col min="8" max="8" width="20.21875" bestFit="1" customWidth="1"/>
    <col min="13" max="13" width="9.77734375" bestFit="1" customWidth="1"/>
  </cols>
  <sheetData>
    <row r="1" spans="1:20">
      <c r="A1" s="72" t="s">
        <v>1267</v>
      </c>
      <c r="B1" s="72" t="s">
        <v>1268</v>
      </c>
      <c r="C1" s="72" t="s">
        <v>1205</v>
      </c>
      <c r="D1" s="72" t="s">
        <v>1269</v>
      </c>
      <c r="E1" s="72" t="s">
        <v>1285</v>
      </c>
      <c r="S1" s="201" t="s">
        <v>1282</v>
      </c>
      <c r="T1" t="s">
        <v>1284</v>
      </c>
    </row>
    <row r="2" spans="1:20">
      <c r="A2">
        <v>1</v>
      </c>
      <c r="B2" t="s">
        <v>1274</v>
      </c>
      <c r="C2" s="274">
        <f>VLOOKUP(B2,$L$2:$M$8,2,0)</f>
        <v>50</v>
      </c>
      <c r="D2" t="s">
        <v>1277</v>
      </c>
      <c r="E2" s="278">
        <v>45292</v>
      </c>
      <c r="K2">
        <v>1</v>
      </c>
      <c r="L2" t="s">
        <v>1270</v>
      </c>
      <c r="M2" s="274">
        <v>10</v>
      </c>
      <c r="O2">
        <v>0</v>
      </c>
      <c r="P2" t="s">
        <v>1277</v>
      </c>
      <c r="Q2" s="276">
        <v>0.4</v>
      </c>
      <c r="S2" s="275" t="s">
        <v>1281</v>
      </c>
      <c r="T2" s="277">
        <v>0.08</v>
      </c>
    </row>
    <row r="3" spans="1:20">
      <c r="A3">
        <v>2</v>
      </c>
      <c r="B3" t="s">
        <v>1271</v>
      </c>
      <c r="C3" s="274">
        <f t="shared" ref="C3:C66" si="0">VLOOKUP(B3,$L$2:$M$8,2,0)</f>
        <v>20</v>
      </c>
      <c r="D3" t="s">
        <v>1277</v>
      </c>
      <c r="E3" s="278">
        <v>45292</v>
      </c>
      <c r="H3">
        <v>45292</v>
      </c>
      <c r="K3">
        <v>2</v>
      </c>
      <c r="L3" t="s">
        <v>1271</v>
      </c>
      <c r="M3" s="274">
        <v>20</v>
      </c>
      <c r="O3">
        <v>40</v>
      </c>
      <c r="P3" t="s">
        <v>1278</v>
      </c>
      <c r="Q3" s="276">
        <v>0.25</v>
      </c>
      <c r="S3" s="275" t="s">
        <v>1278</v>
      </c>
      <c r="T3" s="277">
        <v>0.251</v>
      </c>
    </row>
    <row r="4" spans="1:20">
      <c r="A4">
        <v>3</v>
      </c>
      <c r="B4" t="s">
        <v>1270</v>
      </c>
      <c r="C4" s="274">
        <f t="shared" si="0"/>
        <v>10</v>
      </c>
      <c r="D4" t="s">
        <v>1277</v>
      </c>
      <c r="E4" s="278">
        <v>45293</v>
      </c>
      <c r="H4">
        <v>45657</v>
      </c>
      <c r="K4">
        <v>3</v>
      </c>
      <c r="L4" t="s">
        <v>1273</v>
      </c>
      <c r="M4" s="274">
        <v>30</v>
      </c>
      <c r="O4">
        <v>65</v>
      </c>
      <c r="P4" t="s">
        <v>1279</v>
      </c>
      <c r="Q4" s="276">
        <v>0.15</v>
      </c>
      <c r="S4" s="275" t="s">
        <v>1280</v>
      </c>
      <c r="T4" s="277">
        <v>0.127</v>
      </c>
    </row>
    <row r="5" spans="1:20">
      <c r="A5">
        <v>4</v>
      </c>
      <c r="B5" t="s">
        <v>1274</v>
      </c>
      <c r="C5" s="274">
        <f t="shared" si="0"/>
        <v>50</v>
      </c>
      <c r="D5" t="s">
        <v>1279</v>
      </c>
      <c r="E5" s="278">
        <v>45293</v>
      </c>
      <c r="K5">
        <v>4</v>
      </c>
      <c r="L5" t="s">
        <v>1274</v>
      </c>
      <c r="M5" s="274">
        <v>50</v>
      </c>
      <c r="O5">
        <v>80</v>
      </c>
      <c r="P5" t="s">
        <v>1280</v>
      </c>
      <c r="Q5" s="276">
        <v>0.12</v>
      </c>
      <c r="S5" s="275" t="s">
        <v>1277</v>
      </c>
      <c r="T5" s="277">
        <v>0.39500000000000002</v>
      </c>
    </row>
    <row r="6" spans="1:20">
      <c r="A6">
        <v>5</v>
      </c>
      <c r="B6" t="s">
        <v>1273</v>
      </c>
      <c r="C6" s="274">
        <f t="shared" si="0"/>
        <v>30</v>
      </c>
      <c r="D6" t="s">
        <v>1278</v>
      </c>
      <c r="E6" s="278">
        <v>45293</v>
      </c>
      <c r="K6">
        <v>5</v>
      </c>
      <c r="L6" t="s">
        <v>1272</v>
      </c>
      <c r="M6" s="274">
        <v>80</v>
      </c>
      <c r="O6">
        <v>92</v>
      </c>
      <c r="P6" t="s">
        <v>1281</v>
      </c>
      <c r="Q6" s="276">
        <v>0.08</v>
      </c>
      <c r="S6" s="275" t="s">
        <v>1279</v>
      </c>
      <c r="T6" s="277">
        <v>0.14699999999999999</v>
      </c>
    </row>
    <row r="7" spans="1:20">
      <c r="A7">
        <v>6</v>
      </c>
      <c r="B7" t="s">
        <v>1274</v>
      </c>
      <c r="C7" s="274">
        <f t="shared" si="0"/>
        <v>50</v>
      </c>
      <c r="D7" t="s">
        <v>1281</v>
      </c>
      <c r="E7" s="278">
        <v>45293</v>
      </c>
      <c r="K7">
        <v>6</v>
      </c>
      <c r="L7" t="s">
        <v>1275</v>
      </c>
      <c r="M7" s="274">
        <v>90</v>
      </c>
      <c r="Q7" s="276">
        <f>SUM(Q2:Q6)</f>
        <v>1</v>
      </c>
      <c r="S7" s="275" t="s">
        <v>1283</v>
      </c>
      <c r="T7" s="277">
        <v>1</v>
      </c>
    </row>
    <row r="8" spans="1:20">
      <c r="A8">
        <v>7</v>
      </c>
      <c r="B8" t="s">
        <v>1271</v>
      </c>
      <c r="C8" s="274">
        <f t="shared" si="0"/>
        <v>20</v>
      </c>
      <c r="D8" t="s">
        <v>1279</v>
      </c>
      <c r="E8" s="278">
        <v>45293</v>
      </c>
      <c r="K8">
        <v>7</v>
      </c>
      <c r="L8" t="s">
        <v>1276</v>
      </c>
      <c r="M8" s="274">
        <v>120</v>
      </c>
    </row>
    <row r="9" spans="1:20">
      <c r="A9">
        <v>8</v>
      </c>
      <c r="B9" t="s">
        <v>1271</v>
      </c>
      <c r="C9" s="274">
        <f t="shared" si="0"/>
        <v>20</v>
      </c>
      <c r="D9" t="s">
        <v>1280</v>
      </c>
      <c r="E9" s="278">
        <v>45293</v>
      </c>
    </row>
    <row r="10" spans="1:20">
      <c r="A10">
        <v>9</v>
      </c>
      <c r="B10" t="s">
        <v>1270</v>
      </c>
      <c r="C10" s="274">
        <f t="shared" si="0"/>
        <v>10</v>
      </c>
      <c r="D10" t="s">
        <v>1281</v>
      </c>
      <c r="E10" s="278">
        <v>45293</v>
      </c>
    </row>
    <row r="11" spans="1:20">
      <c r="A11">
        <v>10</v>
      </c>
      <c r="B11" t="s">
        <v>1272</v>
      </c>
      <c r="C11" s="274">
        <f t="shared" si="0"/>
        <v>80</v>
      </c>
      <c r="D11" t="s">
        <v>1281</v>
      </c>
      <c r="E11" s="278">
        <v>45294</v>
      </c>
    </row>
    <row r="12" spans="1:20">
      <c r="A12">
        <v>11</v>
      </c>
      <c r="B12" t="s">
        <v>1273</v>
      </c>
      <c r="C12" s="274">
        <f t="shared" si="0"/>
        <v>30</v>
      </c>
      <c r="D12" t="s">
        <v>1277</v>
      </c>
      <c r="E12" s="278">
        <v>45294</v>
      </c>
    </row>
    <row r="13" spans="1:20">
      <c r="A13">
        <v>12</v>
      </c>
      <c r="B13" t="s">
        <v>1273</v>
      </c>
      <c r="C13" s="274">
        <f t="shared" si="0"/>
        <v>30</v>
      </c>
      <c r="D13" t="s">
        <v>1277</v>
      </c>
      <c r="E13" s="278">
        <v>45296</v>
      </c>
    </row>
    <row r="14" spans="1:20">
      <c r="A14">
        <v>13</v>
      </c>
      <c r="B14" t="s">
        <v>1271</v>
      </c>
      <c r="C14" s="274">
        <f t="shared" si="0"/>
        <v>20</v>
      </c>
      <c r="D14" t="s">
        <v>1278</v>
      </c>
      <c r="E14" s="278">
        <v>45297</v>
      </c>
    </row>
    <row r="15" spans="1:20">
      <c r="A15">
        <v>14</v>
      </c>
      <c r="B15" t="s">
        <v>1276</v>
      </c>
      <c r="C15" s="274">
        <f t="shared" si="0"/>
        <v>120</v>
      </c>
      <c r="D15" t="s">
        <v>1277</v>
      </c>
      <c r="E15" s="278">
        <v>45297</v>
      </c>
    </row>
    <row r="16" spans="1:20">
      <c r="A16">
        <v>15</v>
      </c>
      <c r="B16" t="s">
        <v>1273</v>
      </c>
      <c r="C16" s="274">
        <f t="shared" si="0"/>
        <v>30</v>
      </c>
      <c r="D16" t="s">
        <v>1279</v>
      </c>
      <c r="E16" s="278">
        <v>45297</v>
      </c>
    </row>
    <row r="17" spans="1:5">
      <c r="A17">
        <v>16</v>
      </c>
      <c r="B17" t="s">
        <v>1271</v>
      </c>
      <c r="C17" s="274">
        <f t="shared" si="0"/>
        <v>20</v>
      </c>
      <c r="D17" t="s">
        <v>1277</v>
      </c>
      <c r="E17" s="278">
        <v>45298</v>
      </c>
    </row>
    <row r="18" spans="1:5">
      <c r="A18">
        <v>17</v>
      </c>
      <c r="B18" t="s">
        <v>1271</v>
      </c>
      <c r="C18" s="274">
        <f t="shared" si="0"/>
        <v>20</v>
      </c>
      <c r="D18" t="s">
        <v>1277</v>
      </c>
      <c r="E18" s="278">
        <v>45298</v>
      </c>
    </row>
    <row r="19" spans="1:5">
      <c r="A19">
        <v>18</v>
      </c>
      <c r="B19" t="s">
        <v>1273</v>
      </c>
      <c r="C19" s="274">
        <f t="shared" si="0"/>
        <v>30</v>
      </c>
      <c r="D19" t="s">
        <v>1280</v>
      </c>
      <c r="E19" s="278">
        <v>45298</v>
      </c>
    </row>
    <row r="20" spans="1:5">
      <c r="A20">
        <v>19</v>
      </c>
      <c r="B20" t="s">
        <v>1270</v>
      </c>
      <c r="C20" s="274">
        <f t="shared" si="0"/>
        <v>10</v>
      </c>
      <c r="D20" t="s">
        <v>1277</v>
      </c>
      <c r="E20" s="278">
        <v>45299</v>
      </c>
    </row>
    <row r="21" spans="1:5">
      <c r="A21">
        <v>20</v>
      </c>
      <c r="B21" t="s">
        <v>1275</v>
      </c>
      <c r="C21" s="274">
        <f t="shared" si="0"/>
        <v>90</v>
      </c>
      <c r="D21" t="s">
        <v>1278</v>
      </c>
      <c r="E21" s="278">
        <v>45299</v>
      </c>
    </row>
    <row r="22" spans="1:5">
      <c r="A22">
        <v>21</v>
      </c>
      <c r="B22" t="s">
        <v>1273</v>
      </c>
      <c r="C22" s="274">
        <f t="shared" si="0"/>
        <v>30</v>
      </c>
      <c r="D22" t="s">
        <v>1278</v>
      </c>
      <c r="E22" s="278">
        <v>45299</v>
      </c>
    </row>
    <row r="23" spans="1:5">
      <c r="A23">
        <v>22</v>
      </c>
      <c r="B23" t="s">
        <v>1270</v>
      </c>
      <c r="C23" s="274">
        <f t="shared" si="0"/>
        <v>10</v>
      </c>
      <c r="D23" t="s">
        <v>1278</v>
      </c>
      <c r="E23" s="278">
        <v>45301</v>
      </c>
    </row>
    <row r="24" spans="1:5">
      <c r="A24">
        <v>23</v>
      </c>
      <c r="B24" t="s">
        <v>1274</v>
      </c>
      <c r="C24" s="274">
        <f t="shared" si="0"/>
        <v>50</v>
      </c>
      <c r="D24" t="s">
        <v>1281</v>
      </c>
      <c r="E24" s="278">
        <v>45302</v>
      </c>
    </row>
    <row r="25" spans="1:5">
      <c r="A25">
        <v>24</v>
      </c>
      <c r="B25" t="s">
        <v>1273</v>
      </c>
      <c r="C25" s="274">
        <f t="shared" si="0"/>
        <v>30</v>
      </c>
      <c r="D25" t="s">
        <v>1278</v>
      </c>
      <c r="E25" s="278">
        <v>45302</v>
      </c>
    </row>
    <row r="26" spans="1:5">
      <c r="A26">
        <v>25</v>
      </c>
      <c r="B26" t="s">
        <v>1270</v>
      </c>
      <c r="C26" s="274">
        <f t="shared" si="0"/>
        <v>10</v>
      </c>
      <c r="D26" t="s">
        <v>1277</v>
      </c>
      <c r="E26" s="278">
        <v>45302</v>
      </c>
    </row>
    <row r="27" spans="1:5">
      <c r="A27">
        <v>26</v>
      </c>
      <c r="B27" t="s">
        <v>1270</v>
      </c>
      <c r="C27" s="274">
        <f t="shared" si="0"/>
        <v>10</v>
      </c>
      <c r="D27" t="s">
        <v>1277</v>
      </c>
      <c r="E27" s="278">
        <v>45303</v>
      </c>
    </row>
    <row r="28" spans="1:5">
      <c r="A28">
        <v>27</v>
      </c>
      <c r="B28" t="s">
        <v>1276</v>
      </c>
      <c r="C28" s="274">
        <f t="shared" si="0"/>
        <v>120</v>
      </c>
      <c r="D28" t="s">
        <v>1281</v>
      </c>
      <c r="E28" s="278">
        <v>45303</v>
      </c>
    </row>
    <row r="29" spans="1:5">
      <c r="A29">
        <v>28</v>
      </c>
      <c r="B29" t="s">
        <v>1276</v>
      </c>
      <c r="C29" s="274">
        <f t="shared" si="0"/>
        <v>120</v>
      </c>
      <c r="D29" t="s">
        <v>1277</v>
      </c>
      <c r="E29" s="278">
        <v>45304</v>
      </c>
    </row>
    <row r="30" spans="1:5">
      <c r="A30">
        <v>29</v>
      </c>
      <c r="B30" t="s">
        <v>1270</v>
      </c>
      <c r="C30" s="274">
        <f t="shared" si="0"/>
        <v>10</v>
      </c>
      <c r="D30" t="s">
        <v>1277</v>
      </c>
      <c r="E30" s="278">
        <v>45304</v>
      </c>
    </row>
    <row r="31" spans="1:5">
      <c r="A31">
        <v>30</v>
      </c>
      <c r="B31" t="s">
        <v>1273</v>
      </c>
      <c r="C31" s="274">
        <f t="shared" si="0"/>
        <v>30</v>
      </c>
      <c r="D31" t="s">
        <v>1277</v>
      </c>
      <c r="E31" s="278">
        <v>45304</v>
      </c>
    </row>
    <row r="32" spans="1:5">
      <c r="A32">
        <v>31</v>
      </c>
      <c r="B32" t="s">
        <v>1275</v>
      </c>
      <c r="C32" s="274">
        <f t="shared" si="0"/>
        <v>90</v>
      </c>
      <c r="D32" t="s">
        <v>1278</v>
      </c>
      <c r="E32" s="278">
        <v>45305</v>
      </c>
    </row>
    <row r="33" spans="1:5">
      <c r="A33">
        <v>32</v>
      </c>
      <c r="B33" t="s">
        <v>1271</v>
      </c>
      <c r="C33" s="274">
        <f t="shared" si="0"/>
        <v>20</v>
      </c>
      <c r="D33" t="s">
        <v>1277</v>
      </c>
      <c r="E33" s="278">
        <v>45305</v>
      </c>
    </row>
    <row r="34" spans="1:5">
      <c r="A34">
        <v>33</v>
      </c>
      <c r="B34" t="s">
        <v>1270</v>
      </c>
      <c r="C34" s="274">
        <f t="shared" si="0"/>
        <v>10</v>
      </c>
      <c r="D34" t="s">
        <v>1280</v>
      </c>
      <c r="E34" s="278">
        <v>45305</v>
      </c>
    </row>
    <row r="35" spans="1:5">
      <c r="A35">
        <v>34</v>
      </c>
      <c r="B35" t="s">
        <v>1271</v>
      </c>
      <c r="C35" s="274">
        <f t="shared" si="0"/>
        <v>20</v>
      </c>
      <c r="D35" t="s">
        <v>1280</v>
      </c>
      <c r="E35" s="278">
        <v>45305</v>
      </c>
    </row>
    <row r="36" spans="1:5">
      <c r="A36">
        <v>35</v>
      </c>
      <c r="B36" t="s">
        <v>1274</v>
      </c>
      <c r="C36" s="274">
        <f t="shared" si="0"/>
        <v>50</v>
      </c>
      <c r="D36" t="s">
        <v>1277</v>
      </c>
      <c r="E36" s="278">
        <v>45305</v>
      </c>
    </row>
    <row r="37" spans="1:5">
      <c r="A37">
        <v>36</v>
      </c>
      <c r="B37" t="s">
        <v>1270</v>
      </c>
      <c r="C37" s="274">
        <f t="shared" si="0"/>
        <v>10</v>
      </c>
      <c r="D37" t="s">
        <v>1278</v>
      </c>
      <c r="E37" s="278">
        <v>45306</v>
      </c>
    </row>
    <row r="38" spans="1:5">
      <c r="A38">
        <v>37</v>
      </c>
      <c r="B38" t="s">
        <v>1276</v>
      </c>
      <c r="C38" s="274">
        <f t="shared" si="0"/>
        <v>120</v>
      </c>
      <c r="D38" t="s">
        <v>1277</v>
      </c>
      <c r="E38" s="278">
        <v>45306</v>
      </c>
    </row>
    <row r="39" spans="1:5">
      <c r="A39">
        <v>38</v>
      </c>
      <c r="B39" t="s">
        <v>1272</v>
      </c>
      <c r="C39" s="274">
        <f t="shared" si="0"/>
        <v>80</v>
      </c>
      <c r="D39" t="s">
        <v>1278</v>
      </c>
      <c r="E39" s="278">
        <v>45306</v>
      </c>
    </row>
    <row r="40" spans="1:5">
      <c r="A40">
        <v>39</v>
      </c>
      <c r="B40" t="s">
        <v>1271</v>
      </c>
      <c r="C40" s="274">
        <f t="shared" si="0"/>
        <v>20</v>
      </c>
      <c r="D40" t="s">
        <v>1277</v>
      </c>
      <c r="E40" s="278">
        <v>45306</v>
      </c>
    </row>
    <row r="41" spans="1:5">
      <c r="A41">
        <v>40</v>
      </c>
      <c r="B41" t="s">
        <v>1274</v>
      </c>
      <c r="C41" s="274">
        <f t="shared" si="0"/>
        <v>50</v>
      </c>
      <c r="D41" t="s">
        <v>1279</v>
      </c>
      <c r="E41" s="278">
        <v>45307</v>
      </c>
    </row>
    <row r="42" spans="1:5">
      <c r="A42">
        <v>41</v>
      </c>
      <c r="B42" t="s">
        <v>1271</v>
      </c>
      <c r="C42" s="274">
        <f t="shared" si="0"/>
        <v>20</v>
      </c>
      <c r="D42" t="s">
        <v>1280</v>
      </c>
      <c r="E42" s="278">
        <v>45308</v>
      </c>
    </row>
    <row r="43" spans="1:5">
      <c r="A43">
        <v>42</v>
      </c>
      <c r="B43" t="s">
        <v>1270</v>
      </c>
      <c r="C43" s="274">
        <f t="shared" si="0"/>
        <v>10</v>
      </c>
      <c r="D43" t="s">
        <v>1277</v>
      </c>
      <c r="E43" s="278">
        <v>45308</v>
      </c>
    </row>
    <row r="44" spans="1:5">
      <c r="A44">
        <v>43</v>
      </c>
      <c r="B44" t="s">
        <v>1275</v>
      </c>
      <c r="C44" s="274">
        <f t="shared" si="0"/>
        <v>90</v>
      </c>
      <c r="D44" t="s">
        <v>1277</v>
      </c>
      <c r="E44" s="278">
        <v>45308</v>
      </c>
    </row>
    <row r="45" spans="1:5">
      <c r="A45">
        <v>44</v>
      </c>
      <c r="B45" t="s">
        <v>1275</v>
      </c>
      <c r="C45" s="274">
        <f t="shared" si="0"/>
        <v>90</v>
      </c>
      <c r="D45" t="s">
        <v>1277</v>
      </c>
      <c r="E45" s="278">
        <v>45308</v>
      </c>
    </row>
    <row r="46" spans="1:5">
      <c r="A46">
        <v>45</v>
      </c>
      <c r="B46" t="s">
        <v>1275</v>
      </c>
      <c r="C46" s="274">
        <f t="shared" si="0"/>
        <v>90</v>
      </c>
      <c r="D46" t="s">
        <v>1279</v>
      </c>
      <c r="E46" s="278">
        <v>45308</v>
      </c>
    </row>
    <row r="47" spans="1:5">
      <c r="A47">
        <v>46</v>
      </c>
      <c r="B47" t="s">
        <v>1275</v>
      </c>
      <c r="C47" s="274">
        <f t="shared" si="0"/>
        <v>90</v>
      </c>
      <c r="D47" t="s">
        <v>1280</v>
      </c>
      <c r="E47" s="278">
        <v>45308</v>
      </c>
    </row>
    <row r="48" spans="1:5">
      <c r="A48">
        <v>47</v>
      </c>
      <c r="B48" t="s">
        <v>1275</v>
      </c>
      <c r="C48" s="274">
        <f t="shared" si="0"/>
        <v>90</v>
      </c>
      <c r="D48" t="s">
        <v>1281</v>
      </c>
      <c r="E48" s="278">
        <v>45309</v>
      </c>
    </row>
    <row r="49" spans="1:5">
      <c r="A49">
        <v>48</v>
      </c>
      <c r="B49" t="s">
        <v>1272</v>
      </c>
      <c r="C49" s="274">
        <f t="shared" si="0"/>
        <v>80</v>
      </c>
      <c r="D49" t="s">
        <v>1277</v>
      </c>
      <c r="E49" s="278">
        <v>45309</v>
      </c>
    </row>
    <row r="50" spans="1:5">
      <c r="A50">
        <v>49</v>
      </c>
      <c r="B50" t="s">
        <v>1270</v>
      </c>
      <c r="C50" s="274">
        <f t="shared" si="0"/>
        <v>10</v>
      </c>
      <c r="D50" t="s">
        <v>1278</v>
      </c>
      <c r="E50" s="278">
        <v>45310</v>
      </c>
    </row>
    <row r="51" spans="1:5">
      <c r="A51">
        <v>50</v>
      </c>
      <c r="B51" t="s">
        <v>1271</v>
      </c>
      <c r="C51" s="274">
        <f t="shared" si="0"/>
        <v>20</v>
      </c>
      <c r="D51" t="s">
        <v>1280</v>
      </c>
      <c r="E51" s="278">
        <v>45310</v>
      </c>
    </row>
    <row r="52" spans="1:5">
      <c r="A52">
        <v>51</v>
      </c>
      <c r="B52" t="s">
        <v>1276</v>
      </c>
      <c r="C52" s="274">
        <f t="shared" si="0"/>
        <v>120</v>
      </c>
      <c r="D52" t="s">
        <v>1281</v>
      </c>
      <c r="E52" s="278">
        <v>45310</v>
      </c>
    </row>
    <row r="53" spans="1:5">
      <c r="A53">
        <v>52</v>
      </c>
      <c r="B53" t="s">
        <v>1274</v>
      </c>
      <c r="C53" s="274">
        <f t="shared" si="0"/>
        <v>50</v>
      </c>
      <c r="D53" t="s">
        <v>1277</v>
      </c>
      <c r="E53" s="278">
        <v>45310</v>
      </c>
    </row>
    <row r="54" spans="1:5">
      <c r="A54">
        <v>53</v>
      </c>
      <c r="B54" t="s">
        <v>1275</v>
      </c>
      <c r="C54" s="274">
        <f t="shared" si="0"/>
        <v>90</v>
      </c>
      <c r="D54" t="s">
        <v>1278</v>
      </c>
      <c r="E54" s="278">
        <v>45310</v>
      </c>
    </row>
    <row r="55" spans="1:5">
      <c r="A55">
        <v>54</v>
      </c>
      <c r="B55" t="s">
        <v>1276</v>
      </c>
      <c r="C55" s="274">
        <f t="shared" si="0"/>
        <v>120</v>
      </c>
      <c r="D55" t="s">
        <v>1277</v>
      </c>
      <c r="E55" s="278">
        <v>45312</v>
      </c>
    </row>
    <row r="56" spans="1:5">
      <c r="A56">
        <v>55</v>
      </c>
      <c r="B56" t="s">
        <v>1275</v>
      </c>
      <c r="C56" s="274">
        <f t="shared" si="0"/>
        <v>90</v>
      </c>
      <c r="D56" t="s">
        <v>1277</v>
      </c>
      <c r="E56" s="278">
        <v>45312</v>
      </c>
    </row>
    <row r="57" spans="1:5">
      <c r="A57">
        <v>56</v>
      </c>
      <c r="B57" t="s">
        <v>1275</v>
      </c>
      <c r="C57" s="274">
        <f t="shared" si="0"/>
        <v>90</v>
      </c>
      <c r="D57" t="s">
        <v>1277</v>
      </c>
      <c r="E57" s="278">
        <v>45312</v>
      </c>
    </row>
    <row r="58" spans="1:5">
      <c r="A58">
        <v>57</v>
      </c>
      <c r="B58" t="s">
        <v>1270</v>
      </c>
      <c r="C58" s="274">
        <f t="shared" si="0"/>
        <v>10</v>
      </c>
      <c r="D58" t="s">
        <v>1278</v>
      </c>
      <c r="E58" s="278">
        <v>45312</v>
      </c>
    </row>
    <row r="59" spans="1:5">
      <c r="A59">
        <v>58</v>
      </c>
      <c r="B59" t="s">
        <v>1272</v>
      </c>
      <c r="C59" s="274">
        <f t="shared" si="0"/>
        <v>80</v>
      </c>
      <c r="D59" t="s">
        <v>1280</v>
      </c>
      <c r="E59" s="278">
        <v>45313</v>
      </c>
    </row>
    <row r="60" spans="1:5">
      <c r="A60">
        <v>59</v>
      </c>
      <c r="B60" t="s">
        <v>1274</v>
      </c>
      <c r="C60" s="274">
        <f t="shared" si="0"/>
        <v>50</v>
      </c>
      <c r="D60" t="s">
        <v>1278</v>
      </c>
      <c r="E60" s="278">
        <v>45313</v>
      </c>
    </row>
    <row r="61" spans="1:5">
      <c r="A61">
        <v>60</v>
      </c>
      <c r="B61" t="s">
        <v>1271</v>
      </c>
      <c r="C61" s="274">
        <f t="shared" si="0"/>
        <v>20</v>
      </c>
      <c r="D61" t="s">
        <v>1281</v>
      </c>
      <c r="E61" s="278">
        <v>45313</v>
      </c>
    </row>
    <row r="62" spans="1:5">
      <c r="A62">
        <v>61</v>
      </c>
      <c r="B62" t="s">
        <v>1276</v>
      </c>
      <c r="C62" s="274">
        <f t="shared" si="0"/>
        <v>120</v>
      </c>
      <c r="D62" t="s">
        <v>1278</v>
      </c>
      <c r="E62" s="278">
        <v>45313</v>
      </c>
    </row>
    <row r="63" spans="1:5">
      <c r="A63">
        <v>62</v>
      </c>
      <c r="B63" t="s">
        <v>1275</v>
      </c>
      <c r="C63" s="274">
        <f t="shared" si="0"/>
        <v>90</v>
      </c>
      <c r="D63" t="s">
        <v>1278</v>
      </c>
      <c r="E63" s="278">
        <v>45314</v>
      </c>
    </row>
    <row r="64" spans="1:5">
      <c r="A64">
        <v>63</v>
      </c>
      <c r="B64" t="s">
        <v>1273</v>
      </c>
      <c r="C64" s="274">
        <f t="shared" si="0"/>
        <v>30</v>
      </c>
      <c r="D64" t="s">
        <v>1278</v>
      </c>
      <c r="E64" s="278">
        <v>45314</v>
      </c>
    </row>
    <row r="65" spans="1:5">
      <c r="A65">
        <v>64</v>
      </c>
      <c r="B65" t="s">
        <v>1274</v>
      </c>
      <c r="C65" s="274">
        <f t="shared" si="0"/>
        <v>50</v>
      </c>
      <c r="D65" t="s">
        <v>1280</v>
      </c>
      <c r="E65" s="278">
        <v>45316</v>
      </c>
    </row>
    <row r="66" spans="1:5">
      <c r="A66">
        <v>65</v>
      </c>
      <c r="B66" t="s">
        <v>1276</v>
      </c>
      <c r="C66" s="274">
        <f t="shared" si="0"/>
        <v>120</v>
      </c>
      <c r="D66" t="s">
        <v>1281</v>
      </c>
      <c r="E66" s="278">
        <v>45316</v>
      </c>
    </row>
    <row r="67" spans="1:5">
      <c r="A67">
        <v>66</v>
      </c>
      <c r="B67" t="s">
        <v>1270</v>
      </c>
      <c r="C67" s="274">
        <f t="shared" ref="C67:C130" si="1">VLOOKUP(B67,$L$2:$M$8,2,0)</f>
        <v>10</v>
      </c>
      <c r="D67" t="s">
        <v>1277</v>
      </c>
      <c r="E67" s="278">
        <v>45316</v>
      </c>
    </row>
    <row r="68" spans="1:5">
      <c r="A68">
        <v>67</v>
      </c>
      <c r="B68" t="s">
        <v>1275</v>
      </c>
      <c r="C68" s="274">
        <f t="shared" si="1"/>
        <v>90</v>
      </c>
      <c r="D68" t="s">
        <v>1277</v>
      </c>
      <c r="E68" s="278">
        <v>45316</v>
      </c>
    </row>
    <row r="69" spans="1:5">
      <c r="A69">
        <v>68</v>
      </c>
      <c r="B69" t="s">
        <v>1274</v>
      </c>
      <c r="C69" s="274">
        <f t="shared" si="1"/>
        <v>50</v>
      </c>
      <c r="D69" t="s">
        <v>1279</v>
      </c>
      <c r="E69" s="278">
        <v>45316</v>
      </c>
    </row>
    <row r="70" spans="1:5">
      <c r="A70">
        <v>69</v>
      </c>
      <c r="B70" t="s">
        <v>1270</v>
      </c>
      <c r="C70" s="274">
        <f t="shared" si="1"/>
        <v>10</v>
      </c>
      <c r="D70" t="s">
        <v>1277</v>
      </c>
      <c r="E70" s="278">
        <v>45317</v>
      </c>
    </row>
    <row r="71" spans="1:5">
      <c r="A71">
        <v>70</v>
      </c>
      <c r="B71" t="s">
        <v>1271</v>
      </c>
      <c r="C71" s="274">
        <f t="shared" si="1"/>
        <v>20</v>
      </c>
      <c r="D71" t="s">
        <v>1277</v>
      </c>
      <c r="E71" s="278">
        <v>45317</v>
      </c>
    </row>
    <row r="72" spans="1:5">
      <c r="A72">
        <v>71</v>
      </c>
      <c r="B72" t="s">
        <v>1272</v>
      </c>
      <c r="C72" s="274">
        <f t="shared" si="1"/>
        <v>80</v>
      </c>
      <c r="D72" t="s">
        <v>1279</v>
      </c>
      <c r="E72" s="278">
        <v>45317</v>
      </c>
    </row>
    <row r="73" spans="1:5">
      <c r="A73">
        <v>72</v>
      </c>
      <c r="B73" t="s">
        <v>1273</v>
      </c>
      <c r="C73" s="274">
        <f t="shared" si="1"/>
        <v>30</v>
      </c>
      <c r="D73" t="s">
        <v>1277</v>
      </c>
      <c r="E73" s="278">
        <v>45318</v>
      </c>
    </row>
    <row r="74" spans="1:5">
      <c r="A74">
        <v>73</v>
      </c>
      <c r="B74" t="s">
        <v>1274</v>
      </c>
      <c r="C74" s="274">
        <f t="shared" si="1"/>
        <v>50</v>
      </c>
      <c r="D74" t="s">
        <v>1277</v>
      </c>
      <c r="E74" s="278">
        <v>45318</v>
      </c>
    </row>
    <row r="75" spans="1:5">
      <c r="A75">
        <v>74</v>
      </c>
      <c r="B75" t="s">
        <v>1273</v>
      </c>
      <c r="C75" s="274">
        <f t="shared" si="1"/>
        <v>30</v>
      </c>
      <c r="D75" t="s">
        <v>1277</v>
      </c>
      <c r="E75" s="278">
        <v>45318</v>
      </c>
    </row>
    <row r="76" spans="1:5">
      <c r="A76">
        <v>75</v>
      </c>
      <c r="B76" t="s">
        <v>1270</v>
      </c>
      <c r="C76" s="274">
        <f t="shared" si="1"/>
        <v>10</v>
      </c>
      <c r="D76" t="s">
        <v>1277</v>
      </c>
      <c r="E76" s="278">
        <v>45319</v>
      </c>
    </row>
    <row r="77" spans="1:5">
      <c r="A77">
        <v>76</v>
      </c>
      <c r="B77" t="s">
        <v>1271</v>
      </c>
      <c r="C77" s="274">
        <f t="shared" si="1"/>
        <v>20</v>
      </c>
      <c r="D77" t="s">
        <v>1279</v>
      </c>
      <c r="E77" s="278">
        <v>45319</v>
      </c>
    </row>
    <row r="78" spans="1:5">
      <c r="A78">
        <v>77</v>
      </c>
      <c r="B78" t="s">
        <v>1272</v>
      </c>
      <c r="C78" s="274">
        <f t="shared" si="1"/>
        <v>80</v>
      </c>
      <c r="D78" t="s">
        <v>1281</v>
      </c>
      <c r="E78" s="278">
        <v>45319</v>
      </c>
    </row>
    <row r="79" spans="1:5">
      <c r="A79">
        <v>78</v>
      </c>
      <c r="B79" t="s">
        <v>1273</v>
      </c>
      <c r="C79" s="274">
        <f t="shared" si="1"/>
        <v>30</v>
      </c>
      <c r="D79" t="s">
        <v>1278</v>
      </c>
      <c r="E79" s="278">
        <v>45319</v>
      </c>
    </row>
    <row r="80" spans="1:5">
      <c r="A80">
        <v>79</v>
      </c>
      <c r="B80" t="s">
        <v>1275</v>
      </c>
      <c r="C80" s="274">
        <f t="shared" si="1"/>
        <v>90</v>
      </c>
      <c r="D80" t="s">
        <v>1278</v>
      </c>
      <c r="E80" s="278">
        <v>45319</v>
      </c>
    </row>
    <row r="81" spans="1:5">
      <c r="A81">
        <v>80</v>
      </c>
      <c r="B81" t="s">
        <v>1276</v>
      </c>
      <c r="C81" s="274">
        <f t="shared" si="1"/>
        <v>120</v>
      </c>
      <c r="D81" t="s">
        <v>1278</v>
      </c>
      <c r="E81" s="278">
        <v>45319</v>
      </c>
    </row>
    <row r="82" spans="1:5">
      <c r="A82">
        <v>81</v>
      </c>
      <c r="B82" t="s">
        <v>1274</v>
      </c>
      <c r="C82" s="274">
        <f t="shared" si="1"/>
        <v>50</v>
      </c>
      <c r="D82" t="s">
        <v>1278</v>
      </c>
      <c r="E82" s="278">
        <v>45320</v>
      </c>
    </row>
    <row r="83" spans="1:5">
      <c r="A83">
        <v>82</v>
      </c>
      <c r="B83" t="s">
        <v>1272</v>
      </c>
      <c r="C83" s="274">
        <f t="shared" si="1"/>
        <v>80</v>
      </c>
      <c r="D83" t="s">
        <v>1281</v>
      </c>
      <c r="E83" s="278">
        <v>45321</v>
      </c>
    </row>
    <row r="84" spans="1:5">
      <c r="A84">
        <v>83</v>
      </c>
      <c r="B84" t="s">
        <v>1276</v>
      </c>
      <c r="C84" s="274">
        <f t="shared" si="1"/>
        <v>120</v>
      </c>
      <c r="D84" t="s">
        <v>1277</v>
      </c>
      <c r="E84" s="278">
        <v>45321</v>
      </c>
    </row>
    <row r="85" spans="1:5">
      <c r="A85">
        <v>84</v>
      </c>
      <c r="B85" t="s">
        <v>1272</v>
      </c>
      <c r="C85" s="274">
        <f t="shared" si="1"/>
        <v>80</v>
      </c>
      <c r="D85" t="s">
        <v>1278</v>
      </c>
      <c r="E85" s="278">
        <v>45321</v>
      </c>
    </row>
    <row r="86" spans="1:5">
      <c r="A86">
        <v>85</v>
      </c>
      <c r="B86" t="s">
        <v>1275</v>
      </c>
      <c r="C86" s="274">
        <f t="shared" si="1"/>
        <v>90</v>
      </c>
      <c r="D86" t="s">
        <v>1280</v>
      </c>
      <c r="E86" s="278">
        <v>45322</v>
      </c>
    </row>
    <row r="87" spans="1:5">
      <c r="A87">
        <v>86</v>
      </c>
      <c r="B87" t="s">
        <v>1276</v>
      </c>
      <c r="C87" s="274">
        <f t="shared" si="1"/>
        <v>120</v>
      </c>
      <c r="D87" t="s">
        <v>1280</v>
      </c>
      <c r="E87" s="278">
        <v>45322</v>
      </c>
    </row>
    <row r="88" spans="1:5">
      <c r="A88">
        <v>87</v>
      </c>
      <c r="B88" t="s">
        <v>1273</v>
      </c>
      <c r="C88" s="274">
        <f t="shared" si="1"/>
        <v>30</v>
      </c>
      <c r="D88" t="s">
        <v>1278</v>
      </c>
      <c r="E88" s="278">
        <v>45322</v>
      </c>
    </row>
    <row r="89" spans="1:5">
      <c r="A89">
        <v>88</v>
      </c>
      <c r="B89" t="s">
        <v>1275</v>
      </c>
      <c r="C89" s="274">
        <f t="shared" si="1"/>
        <v>90</v>
      </c>
      <c r="D89" t="s">
        <v>1277</v>
      </c>
      <c r="E89" s="278">
        <v>45323</v>
      </c>
    </row>
    <row r="90" spans="1:5">
      <c r="A90">
        <v>89</v>
      </c>
      <c r="B90" t="s">
        <v>1274</v>
      </c>
      <c r="C90" s="274">
        <f t="shared" si="1"/>
        <v>50</v>
      </c>
      <c r="D90" t="s">
        <v>1278</v>
      </c>
      <c r="E90" s="278">
        <v>45323</v>
      </c>
    </row>
    <row r="91" spans="1:5">
      <c r="A91">
        <v>90</v>
      </c>
      <c r="B91" t="s">
        <v>1276</v>
      </c>
      <c r="C91" s="274">
        <f t="shared" si="1"/>
        <v>120</v>
      </c>
      <c r="D91" t="s">
        <v>1280</v>
      </c>
      <c r="E91" s="278">
        <v>45323</v>
      </c>
    </row>
    <row r="92" spans="1:5">
      <c r="A92">
        <v>91</v>
      </c>
      <c r="B92" t="s">
        <v>1274</v>
      </c>
      <c r="C92" s="274">
        <f t="shared" si="1"/>
        <v>50</v>
      </c>
      <c r="D92" t="s">
        <v>1277</v>
      </c>
      <c r="E92" s="278">
        <v>45323</v>
      </c>
    </row>
    <row r="93" spans="1:5">
      <c r="A93">
        <v>92</v>
      </c>
      <c r="B93" t="s">
        <v>1275</v>
      </c>
      <c r="C93" s="274">
        <f t="shared" si="1"/>
        <v>90</v>
      </c>
      <c r="D93" t="s">
        <v>1280</v>
      </c>
      <c r="E93" s="278">
        <v>45323</v>
      </c>
    </row>
    <row r="94" spans="1:5">
      <c r="A94">
        <v>93</v>
      </c>
      <c r="B94" t="s">
        <v>1273</v>
      </c>
      <c r="C94" s="274">
        <f t="shared" si="1"/>
        <v>30</v>
      </c>
      <c r="D94" t="s">
        <v>1278</v>
      </c>
      <c r="E94" s="278">
        <v>45323</v>
      </c>
    </row>
    <row r="95" spans="1:5">
      <c r="A95">
        <v>94</v>
      </c>
      <c r="B95" t="s">
        <v>1275</v>
      </c>
      <c r="C95" s="274">
        <f t="shared" si="1"/>
        <v>90</v>
      </c>
      <c r="D95" t="s">
        <v>1277</v>
      </c>
      <c r="E95" s="278">
        <v>45324</v>
      </c>
    </row>
    <row r="96" spans="1:5">
      <c r="A96">
        <v>95</v>
      </c>
      <c r="B96" t="s">
        <v>1273</v>
      </c>
      <c r="C96" s="274">
        <f t="shared" si="1"/>
        <v>30</v>
      </c>
      <c r="D96" t="s">
        <v>1277</v>
      </c>
      <c r="E96" s="278">
        <v>45324</v>
      </c>
    </row>
    <row r="97" spans="1:5">
      <c r="A97">
        <v>96</v>
      </c>
      <c r="B97" t="s">
        <v>1276</v>
      </c>
      <c r="C97" s="274">
        <f t="shared" si="1"/>
        <v>120</v>
      </c>
      <c r="D97" t="s">
        <v>1280</v>
      </c>
      <c r="E97" s="278">
        <v>45324</v>
      </c>
    </row>
    <row r="98" spans="1:5">
      <c r="A98">
        <v>97</v>
      </c>
      <c r="B98" t="s">
        <v>1271</v>
      </c>
      <c r="C98" s="274">
        <f t="shared" si="1"/>
        <v>20</v>
      </c>
      <c r="D98" t="s">
        <v>1278</v>
      </c>
      <c r="E98" s="278">
        <v>45324</v>
      </c>
    </row>
    <row r="99" spans="1:5">
      <c r="A99">
        <v>98</v>
      </c>
      <c r="B99" t="s">
        <v>1275</v>
      </c>
      <c r="C99" s="274">
        <f t="shared" si="1"/>
        <v>90</v>
      </c>
      <c r="D99" t="s">
        <v>1281</v>
      </c>
      <c r="E99" s="278">
        <v>45324</v>
      </c>
    </row>
    <row r="100" spans="1:5">
      <c r="A100">
        <v>99</v>
      </c>
      <c r="B100" t="s">
        <v>1272</v>
      </c>
      <c r="C100" s="274">
        <f t="shared" si="1"/>
        <v>80</v>
      </c>
      <c r="D100" t="s">
        <v>1278</v>
      </c>
      <c r="E100" s="278">
        <v>45325</v>
      </c>
    </row>
    <row r="101" spans="1:5">
      <c r="A101">
        <v>100</v>
      </c>
      <c r="B101" t="s">
        <v>1271</v>
      </c>
      <c r="C101" s="274">
        <f t="shared" si="1"/>
        <v>20</v>
      </c>
      <c r="D101" t="s">
        <v>1279</v>
      </c>
      <c r="E101" s="278">
        <v>45326</v>
      </c>
    </row>
    <row r="102" spans="1:5">
      <c r="A102">
        <v>101</v>
      </c>
      <c r="B102" t="s">
        <v>1271</v>
      </c>
      <c r="C102" s="274">
        <f t="shared" si="1"/>
        <v>20</v>
      </c>
      <c r="D102" t="s">
        <v>1278</v>
      </c>
      <c r="E102" s="278">
        <v>45326</v>
      </c>
    </row>
    <row r="103" spans="1:5">
      <c r="A103">
        <v>102</v>
      </c>
      <c r="B103" t="s">
        <v>1271</v>
      </c>
      <c r="C103" s="274">
        <f t="shared" si="1"/>
        <v>20</v>
      </c>
      <c r="D103" t="s">
        <v>1281</v>
      </c>
      <c r="E103" s="278">
        <v>45326</v>
      </c>
    </row>
    <row r="104" spans="1:5">
      <c r="A104">
        <v>103</v>
      </c>
      <c r="B104" t="s">
        <v>1272</v>
      </c>
      <c r="C104" s="274">
        <f t="shared" si="1"/>
        <v>80</v>
      </c>
      <c r="D104" t="s">
        <v>1277</v>
      </c>
      <c r="E104" s="278">
        <v>45326</v>
      </c>
    </row>
    <row r="105" spans="1:5">
      <c r="A105">
        <v>104</v>
      </c>
      <c r="B105" t="s">
        <v>1273</v>
      </c>
      <c r="C105" s="274">
        <f t="shared" si="1"/>
        <v>30</v>
      </c>
      <c r="D105" t="s">
        <v>1277</v>
      </c>
      <c r="E105" s="278">
        <v>45327</v>
      </c>
    </row>
    <row r="106" spans="1:5">
      <c r="A106">
        <v>105</v>
      </c>
      <c r="B106" t="s">
        <v>1270</v>
      </c>
      <c r="C106" s="274">
        <f t="shared" si="1"/>
        <v>10</v>
      </c>
      <c r="D106" t="s">
        <v>1280</v>
      </c>
      <c r="E106" s="278">
        <v>45327</v>
      </c>
    </row>
    <row r="107" spans="1:5">
      <c r="A107">
        <v>106</v>
      </c>
      <c r="B107" t="s">
        <v>1276</v>
      </c>
      <c r="C107" s="274">
        <f t="shared" si="1"/>
        <v>120</v>
      </c>
      <c r="D107" t="s">
        <v>1279</v>
      </c>
      <c r="E107" s="278">
        <v>45327</v>
      </c>
    </row>
    <row r="108" spans="1:5">
      <c r="A108">
        <v>107</v>
      </c>
      <c r="B108" t="s">
        <v>1275</v>
      </c>
      <c r="C108" s="274">
        <f t="shared" si="1"/>
        <v>90</v>
      </c>
      <c r="D108" t="s">
        <v>1278</v>
      </c>
      <c r="E108" s="278">
        <v>45327</v>
      </c>
    </row>
    <row r="109" spans="1:5">
      <c r="A109">
        <v>108</v>
      </c>
      <c r="B109" t="s">
        <v>1272</v>
      </c>
      <c r="C109" s="274">
        <f t="shared" si="1"/>
        <v>80</v>
      </c>
      <c r="D109" t="s">
        <v>1279</v>
      </c>
      <c r="E109" s="278">
        <v>45328</v>
      </c>
    </row>
    <row r="110" spans="1:5">
      <c r="A110">
        <v>109</v>
      </c>
      <c r="B110" t="s">
        <v>1274</v>
      </c>
      <c r="C110" s="274">
        <f t="shared" si="1"/>
        <v>50</v>
      </c>
      <c r="D110" t="s">
        <v>1278</v>
      </c>
      <c r="E110" s="278">
        <v>45328</v>
      </c>
    </row>
    <row r="111" spans="1:5">
      <c r="A111">
        <v>110</v>
      </c>
      <c r="B111" t="s">
        <v>1270</v>
      </c>
      <c r="C111" s="274">
        <f t="shared" si="1"/>
        <v>10</v>
      </c>
      <c r="D111" t="s">
        <v>1278</v>
      </c>
      <c r="E111" s="278">
        <v>45328</v>
      </c>
    </row>
    <row r="112" spans="1:5">
      <c r="A112">
        <v>111</v>
      </c>
      <c r="B112" t="s">
        <v>1272</v>
      </c>
      <c r="C112" s="274">
        <f t="shared" si="1"/>
        <v>80</v>
      </c>
      <c r="D112" t="s">
        <v>1280</v>
      </c>
      <c r="E112" s="278">
        <v>45328</v>
      </c>
    </row>
    <row r="113" spans="1:5">
      <c r="A113">
        <v>112</v>
      </c>
      <c r="B113" t="s">
        <v>1276</v>
      </c>
      <c r="C113" s="274">
        <f t="shared" si="1"/>
        <v>120</v>
      </c>
      <c r="D113" t="s">
        <v>1278</v>
      </c>
      <c r="E113" s="278">
        <v>45329</v>
      </c>
    </row>
    <row r="114" spans="1:5">
      <c r="A114">
        <v>113</v>
      </c>
      <c r="B114" t="s">
        <v>1273</v>
      </c>
      <c r="C114" s="274">
        <f t="shared" si="1"/>
        <v>30</v>
      </c>
      <c r="D114" t="s">
        <v>1278</v>
      </c>
      <c r="E114" s="278">
        <v>45329</v>
      </c>
    </row>
    <row r="115" spans="1:5">
      <c r="A115">
        <v>114</v>
      </c>
      <c r="B115" t="s">
        <v>1275</v>
      </c>
      <c r="C115" s="274">
        <f t="shared" si="1"/>
        <v>90</v>
      </c>
      <c r="D115" t="s">
        <v>1278</v>
      </c>
      <c r="E115" s="278">
        <v>45329</v>
      </c>
    </row>
    <row r="116" spans="1:5">
      <c r="A116">
        <v>115</v>
      </c>
      <c r="B116" t="s">
        <v>1272</v>
      </c>
      <c r="C116" s="274">
        <f t="shared" si="1"/>
        <v>80</v>
      </c>
      <c r="D116" t="s">
        <v>1277</v>
      </c>
      <c r="E116" s="278">
        <v>45329</v>
      </c>
    </row>
    <row r="117" spans="1:5">
      <c r="A117">
        <v>116</v>
      </c>
      <c r="B117" t="s">
        <v>1271</v>
      </c>
      <c r="C117" s="274">
        <f t="shared" si="1"/>
        <v>20</v>
      </c>
      <c r="D117" t="s">
        <v>1278</v>
      </c>
      <c r="E117" s="278">
        <v>45330</v>
      </c>
    </row>
    <row r="118" spans="1:5">
      <c r="A118">
        <v>117</v>
      </c>
      <c r="B118" t="s">
        <v>1270</v>
      </c>
      <c r="C118" s="274">
        <f t="shared" si="1"/>
        <v>10</v>
      </c>
      <c r="D118" t="s">
        <v>1277</v>
      </c>
      <c r="E118" s="278">
        <v>45331</v>
      </c>
    </row>
    <row r="119" spans="1:5">
      <c r="A119">
        <v>118</v>
      </c>
      <c r="B119" t="s">
        <v>1276</v>
      </c>
      <c r="C119" s="274">
        <f t="shared" si="1"/>
        <v>120</v>
      </c>
      <c r="D119" t="s">
        <v>1280</v>
      </c>
      <c r="E119" s="278">
        <v>45332</v>
      </c>
    </row>
    <row r="120" spans="1:5">
      <c r="A120">
        <v>119</v>
      </c>
      <c r="B120" t="s">
        <v>1274</v>
      </c>
      <c r="C120" s="274">
        <f t="shared" si="1"/>
        <v>50</v>
      </c>
      <c r="D120" t="s">
        <v>1279</v>
      </c>
      <c r="E120" s="278">
        <v>45332</v>
      </c>
    </row>
    <row r="121" spans="1:5">
      <c r="A121">
        <v>120</v>
      </c>
      <c r="B121" t="s">
        <v>1271</v>
      </c>
      <c r="C121" s="274">
        <f t="shared" si="1"/>
        <v>20</v>
      </c>
      <c r="D121" t="s">
        <v>1279</v>
      </c>
      <c r="E121" s="278">
        <v>45332</v>
      </c>
    </row>
    <row r="122" spans="1:5">
      <c r="A122">
        <v>121</v>
      </c>
      <c r="B122" t="s">
        <v>1275</v>
      </c>
      <c r="C122" s="274">
        <f t="shared" si="1"/>
        <v>90</v>
      </c>
      <c r="D122" t="s">
        <v>1277</v>
      </c>
      <c r="E122" s="278">
        <v>45332</v>
      </c>
    </row>
    <row r="123" spans="1:5">
      <c r="A123">
        <v>122</v>
      </c>
      <c r="B123" t="s">
        <v>1273</v>
      </c>
      <c r="C123" s="274">
        <f t="shared" si="1"/>
        <v>30</v>
      </c>
      <c r="D123" t="s">
        <v>1279</v>
      </c>
      <c r="E123" s="278">
        <v>45332</v>
      </c>
    </row>
    <row r="124" spans="1:5">
      <c r="A124">
        <v>123</v>
      </c>
      <c r="B124" t="s">
        <v>1270</v>
      </c>
      <c r="C124" s="274">
        <f t="shared" si="1"/>
        <v>10</v>
      </c>
      <c r="D124" t="s">
        <v>1277</v>
      </c>
      <c r="E124" s="278">
        <v>45333</v>
      </c>
    </row>
    <row r="125" spans="1:5">
      <c r="A125">
        <v>124</v>
      </c>
      <c r="B125" t="s">
        <v>1276</v>
      </c>
      <c r="C125" s="274">
        <f t="shared" si="1"/>
        <v>120</v>
      </c>
      <c r="D125" t="s">
        <v>1279</v>
      </c>
      <c r="E125" s="278">
        <v>45333</v>
      </c>
    </row>
    <row r="126" spans="1:5">
      <c r="A126">
        <v>125</v>
      </c>
      <c r="B126" t="s">
        <v>1276</v>
      </c>
      <c r="C126" s="274">
        <f t="shared" si="1"/>
        <v>120</v>
      </c>
      <c r="D126" t="s">
        <v>1277</v>
      </c>
      <c r="E126" s="278">
        <v>45333</v>
      </c>
    </row>
    <row r="127" spans="1:5">
      <c r="A127">
        <v>126</v>
      </c>
      <c r="B127" t="s">
        <v>1275</v>
      </c>
      <c r="C127" s="274">
        <f t="shared" si="1"/>
        <v>90</v>
      </c>
      <c r="D127" t="s">
        <v>1280</v>
      </c>
      <c r="E127" s="278">
        <v>45333</v>
      </c>
    </row>
    <row r="128" spans="1:5">
      <c r="A128">
        <v>127</v>
      </c>
      <c r="B128" t="s">
        <v>1275</v>
      </c>
      <c r="C128" s="274">
        <f t="shared" si="1"/>
        <v>90</v>
      </c>
      <c r="D128" t="s">
        <v>1279</v>
      </c>
      <c r="E128" s="278">
        <v>45334</v>
      </c>
    </row>
    <row r="129" spans="1:5">
      <c r="A129">
        <v>128</v>
      </c>
      <c r="B129" t="s">
        <v>1275</v>
      </c>
      <c r="C129" s="274">
        <f t="shared" si="1"/>
        <v>90</v>
      </c>
      <c r="D129" t="s">
        <v>1280</v>
      </c>
      <c r="E129" s="278">
        <v>45334</v>
      </c>
    </row>
    <row r="130" spans="1:5">
      <c r="A130">
        <v>129</v>
      </c>
      <c r="B130" t="s">
        <v>1271</v>
      </c>
      <c r="C130" s="274">
        <f t="shared" si="1"/>
        <v>20</v>
      </c>
      <c r="D130" t="s">
        <v>1277</v>
      </c>
      <c r="E130" s="278">
        <v>45334</v>
      </c>
    </row>
    <row r="131" spans="1:5">
      <c r="A131">
        <v>130</v>
      </c>
      <c r="B131" t="s">
        <v>1270</v>
      </c>
      <c r="C131" s="274">
        <f t="shared" ref="C131:C194" si="2">VLOOKUP(B131,$L$2:$M$8,2,0)</f>
        <v>10</v>
      </c>
      <c r="D131" t="s">
        <v>1278</v>
      </c>
      <c r="E131" s="278">
        <v>45335</v>
      </c>
    </row>
    <row r="132" spans="1:5">
      <c r="A132">
        <v>131</v>
      </c>
      <c r="B132" t="s">
        <v>1274</v>
      </c>
      <c r="C132" s="274">
        <f t="shared" si="2"/>
        <v>50</v>
      </c>
      <c r="D132" t="s">
        <v>1281</v>
      </c>
      <c r="E132" s="278">
        <v>45335</v>
      </c>
    </row>
    <row r="133" spans="1:5">
      <c r="A133">
        <v>132</v>
      </c>
      <c r="B133" t="s">
        <v>1273</v>
      </c>
      <c r="C133" s="274">
        <f t="shared" si="2"/>
        <v>30</v>
      </c>
      <c r="D133" t="s">
        <v>1279</v>
      </c>
      <c r="E133" s="278">
        <v>45335</v>
      </c>
    </row>
    <row r="134" spans="1:5">
      <c r="A134">
        <v>133</v>
      </c>
      <c r="B134" t="s">
        <v>1270</v>
      </c>
      <c r="C134" s="274">
        <f t="shared" si="2"/>
        <v>10</v>
      </c>
      <c r="D134" t="s">
        <v>1279</v>
      </c>
      <c r="E134" s="278">
        <v>45335</v>
      </c>
    </row>
    <row r="135" spans="1:5">
      <c r="A135">
        <v>134</v>
      </c>
      <c r="B135" t="s">
        <v>1276</v>
      </c>
      <c r="C135" s="274">
        <f t="shared" si="2"/>
        <v>120</v>
      </c>
      <c r="D135" t="s">
        <v>1279</v>
      </c>
      <c r="E135" s="278">
        <v>45335</v>
      </c>
    </row>
    <row r="136" spans="1:5">
      <c r="A136">
        <v>135</v>
      </c>
      <c r="B136" t="s">
        <v>1272</v>
      </c>
      <c r="C136" s="274">
        <f t="shared" si="2"/>
        <v>80</v>
      </c>
      <c r="D136" t="s">
        <v>1277</v>
      </c>
      <c r="E136" s="278">
        <v>45335</v>
      </c>
    </row>
    <row r="137" spans="1:5">
      <c r="A137">
        <v>136</v>
      </c>
      <c r="B137" t="s">
        <v>1274</v>
      </c>
      <c r="C137" s="274">
        <f t="shared" si="2"/>
        <v>50</v>
      </c>
      <c r="D137" t="s">
        <v>1278</v>
      </c>
      <c r="E137" s="278">
        <v>45335</v>
      </c>
    </row>
    <row r="138" spans="1:5">
      <c r="A138">
        <v>137</v>
      </c>
      <c r="B138" t="s">
        <v>1276</v>
      </c>
      <c r="C138" s="274">
        <f t="shared" si="2"/>
        <v>120</v>
      </c>
      <c r="D138" t="s">
        <v>1278</v>
      </c>
      <c r="E138" s="278">
        <v>45336</v>
      </c>
    </row>
    <row r="139" spans="1:5">
      <c r="A139">
        <v>138</v>
      </c>
      <c r="B139" t="s">
        <v>1276</v>
      </c>
      <c r="C139" s="274">
        <f t="shared" si="2"/>
        <v>120</v>
      </c>
      <c r="D139" t="s">
        <v>1280</v>
      </c>
      <c r="E139" s="278">
        <v>45336</v>
      </c>
    </row>
    <row r="140" spans="1:5">
      <c r="A140">
        <v>139</v>
      </c>
      <c r="B140" t="s">
        <v>1270</v>
      </c>
      <c r="C140" s="274">
        <f t="shared" si="2"/>
        <v>10</v>
      </c>
      <c r="D140" t="s">
        <v>1279</v>
      </c>
      <c r="E140" s="278">
        <v>45337</v>
      </c>
    </row>
    <row r="141" spans="1:5">
      <c r="A141">
        <v>140</v>
      </c>
      <c r="B141" t="s">
        <v>1270</v>
      </c>
      <c r="C141" s="274">
        <f t="shared" si="2"/>
        <v>10</v>
      </c>
      <c r="D141" t="s">
        <v>1277</v>
      </c>
      <c r="E141" s="278">
        <v>45338</v>
      </c>
    </row>
    <row r="142" spans="1:5">
      <c r="A142">
        <v>141</v>
      </c>
      <c r="B142" t="s">
        <v>1275</v>
      </c>
      <c r="C142" s="274">
        <f t="shared" si="2"/>
        <v>90</v>
      </c>
      <c r="D142" t="s">
        <v>1277</v>
      </c>
      <c r="E142" s="278">
        <v>45338</v>
      </c>
    </row>
    <row r="143" spans="1:5">
      <c r="A143">
        <v>142</v>
      </c>
      <c r="B143" t="s">
        <v>1275</v>
      </c>
      <c r="C143" s="274">
        <f t="shared" si="2"/>
        <v>90</v>
      </c>
      <c r="D143" t="s">
        <v>1277</v>
      </c>
      <c r="E143" s="278">
        <v>45339</v>
      </c>
    </row>
    <row r="144" spans="1:5">
      <c r="A144">
        <v>143</v>
      </c>
      <c r="B144" t="s">
        <v>1271</v>
      </c>
      <c r="C144" s="274">
        <f t="shared" si="2"/>
        <v>20</v>
      </c>
      <c r="D144" t="s">
        <v>1277</v>
      </c>
      <c r="E144" s="278">
        <v>45340</v>
      </c>
    </row>
    <row r="145" spans="1:5">
      <c r="A145">
        <v>144</v>
      </c>
      <c r="B145" t="s">
        <v>1272</v>
      </c>
      <c r="C145" s="274">
        <f t="shared" si="2"/>
        <v>80</v>
      </c>
      <c r="D145" t="s">
        <v>1278</v>
      </c>
      <c r="E145" s="278">
        <v>45340</v>
      </c>
    </row>
    <row r="146" spans="1:5">
      <c r="A146">
        <v>145</v>
      </c>
      <c r="B146" t="s">
        <v>1270</v>
      </c>
      <c r="C146" s="274">
        <f t="shared" si="2"/>
        <v>10</v>
      </c>
      <c r="D146" t="s">
        <v>1278</v>
      </c>
      <c r="E146" s="278">
        <v>45340</v>
      </c>
    </row>
    <row r="147" spans="1:5">
      <c r="A147">
        <v>146</v>
      </c>
      <c r="B147" t="s">
        <v>1272</v>
      </c>
      <c r="C147" s="274">
        <f t="shared" si="2"/>
        <v>80</v>
      </c>
      <c r="D147" t="s">
        <v>1278</v>
      </c>
      <c r="E147" s="278">
        <v>45340</v>
      </c>
    </row>
    <row r="148" spans="1:5">
      <c r="A148">
        <v>147</v>
      </c>
      <c r="B148" t="s">
        <v>1271</v>
      </c>
      <c r="C148" s="274">
        <f t="shared" si="2"/>
        <v>20</v>
      </c>
      <c r="D148" t="s">
        <v>1277</v>
      </c>
      <c r="E148" s="278">
        <v>45340</v>
      </c>
    </row>
    <row r="149" spans="1:5">
      <c r="A149">
        <v>148</v>
      </c>
      <c r="B149" t="s">
        <v>1270</v>
      </c>
      <c r="C149" s="274">
        <f t="shared" si="2"/>
        <v>10</v>
      </c>
      <c r="D149" t="s">
        <v>1277</v>
      </c>
      <c r="E149" s="278">
        <v>45340</v>
      </c>
    </row>
    <row r="150" spans="1:5">
      <c r="A150">
        <v>149</v>
      </c>
      <c r="B150" t="s">
        <v>1276</v>
      </c>
      <c r="C150" s="274">
        <f t="shared" si="2"/>
        <v>120</v>
      </c>
      <c r="D150" t="s">
        <v>1277</v>
      </c>
      <c r="E150" s="278">
        <v>45341</v>
      </c>
    </row>
    <row r="151" spans="1:5">
      <c r="A151">
        <v>150</v>
      </c>
      <c r="B151" t="s">
        <v>1271</v>
      </c>
      <c r="C151" s="274">
        <f t="shared" si="2"/>
        <v>20</v>
      </c>
      <c r="D151" t="s">
        <v>1277</v>
      </c>
      <c r="E151" s="278">
        <v>45341</v>
      </c>
    </row>
    <row r="152" spans="1:5">
      <c r="A152">
        <v>151</v>
      </c>
      <c r="B152" t="s">
        <v>1273</v>
      </c>
      <c r="C152" s="274">
        <f t="shared" si="2"/>
        <v>30</v>
      </c>
      <c r="D152" t="s">
        <v>1280</v>
      </c>
      <c r="E152" s="278">
        <v>45341</v>
      </c>
    </row>
    <row r="153" spans="1:5">
      <c r="A153">
        <v>152</v>
      </c>
      <c r="B153" t="s">
        <v>1275</v>
      </c>
      <c r="C153" s="274">
        <f t="shared" si="2"/>
        <v>90</v>
      </c>
      <c r="D153" t="s">
        <v>1280</v>
      </c>
      <c r="E153" s="278">
        <v>45344</v>
      </c>
    </row>
    <row r="154" spans="1:5">
      <c r="A154">
        <v>153</v>
      </c>
      <c r="B154" t="s">
        <v>1275</v>
      </c>
      <c r="C154" s="274">
        <f t="shared" si="2"/>
        <v>90</v>
      </c>
      <c r="D154" t="s">
        <v>1277</v>
      </c>
      <c r="E154" s="278">
        <v>45344</v>
      </c>
    </row>
    <row r="155" spans="1:5">
      <c r="A155">
        <v>154</v>
      </c>
      <c r="B155" t="s">
        <v>1272</v>
      </c>
      <c r="C155" s="274">
        <f t="shared" si="2"/>
        <v>80</v>
      </c>
      <c r="D155" t="s">
        <v>1281</v>
      </c>
      <c r="E155" s="278">
        <v>45344</v>
      </c>
    </row>
    <row r="156" spans="1:5">
      <c r="A156">
        <v>155</v>
      </c>
      <c r="B156" t="s">
        <v>1274</v>
      </c>
      <c r="C156" s="274">
        <f t="shared" si="2"/>
        <v>50</v>
      </c>
      <c r="D156" t="s">
        <v>1277</v>
      </c>
      <c r="E156" s="278">
        <v>45344</v>
      </c>
    </row>
    <row r="157" spans="1:5">
      <c r="A157">
        <v>156</v>
      </c>
      <c r="B157" t="s">
        <v>1270</v>
      </c>
      <c r="C157" s="274">
        <f t="shared" si="2"/>
        <v>10</v>
      </c>
      <c r="D157" t="s">
        <v>1277</v>
      </c>
      <c r="E157" s="278">
        <v>45344</v>
      </c>
    </row>
    <row r="158" spans="1:5">
      <c r="A158">
        <v>157</v>
      </c>
      <c r="B158" t="s">
        <v>1273</v>
      </c>
      <c r="C158" s="274">
        <f t="shared" si="2"/>
        <v>30</v>
      </c>
      <c r="D158" t="s">
        <v>1279</v>
      </c>
      <c r="E158" s="278">
        <v>45344</v>
      </c>
    </row>
    <row r="159" spans="1:5">
      <c r="A159">
        <v>158</v>
      </c>
      <c r="B159" t="s">
        <v>1270</v>
      </c>
      <c r="C159" s="274">
        <f t="shared" si="2"/>
        <v>10</v>
      </c>
      <c r="D159" t="s">
        <v>1281</v>
      </c>
      <c r="E159" s="278">
        <v>45344</v>
      </c>
    </row>
    <row r="160" spans="1:5">
      <c r="A160">
        <v>159</v>
      </c>
      <c r="B160" t="s">
        <v>1270</v>
      </c>
      <c r="C160" s="274">
        <f t="shared" si="2"/>
        <v>10</v>
      </c>
      <c r="D160" t="s">
        <v>1277</v>
      </c>
      <c r="E160" s="278">
        <v>45345</v>
      </c>
    </row>
    <row r="161" spans="1:5">
      <c r="A161">
        <v>160</v>
      </c>
      <c r="B161" t="s">
        <v>1274</v>
      </c>
      <c r="C161" s="274">
        <f t="shared" si="2"/>
        <v>50</v>
      </c>
      <c r="D161" t="s">
        <v>1277</v>
      </c>
      <c r="E161" s="278">
        <v>45345</v>
      </c>
    </row>
    <row r="162" spans="1:5">
      <c r="A162">
        <v>161</v>
      </c>
      <c r="B162" t="s">
        <v>1270</v>
      </c>
      <c r="C162" s="274">
        <f t="shared" si="2"/>
        <v>10</v>
      </c>
      <c r="D162" t="s">
        <v>1277</v>
      </c>
      <c r="E162" s="278">
        <v>45345</v>
      </c>
    </row>
    <row r="163" spans="1:5">
      <c r="A163">
        <v>162</v>
      </c>
      <c r="B163" t="s">
        <v>1275</v>
      </c>
      <c r="C163" s="274">
        <f t="shared" si="2"/>
        <v>90</v>
      </c>
      <c r="D163" t="s">
        <v>1280</v>
      </c>
      <c r="E163" s="278">
        <v>45345</v>
      </c>
    </row>
    <row r="164" spans="1:5">
      <c r="A164">
        <v>163</v>
      </c>
      <c r="B164" t="s">
        <v>1273</v>
      </c>
      <c r="C164" s="274">
        <f t="shared" si="2"/>
        <v>30</v>
      </c>
      <c r="D164" t="s">
        <v>1280</v>
      </c>
      <c r="E164" s="278">
        <v>45346</v>
      </c>
    </row>
    <row r="165" spans="1:5">
      <c r="A165">
        <v>164</v>
      </c>
      <c r="B165" t="s">
        <v>1271</v>
      </c>
      <c r="C165" s="274">
        <f t="shared" si="2"/>
        <v>20</v>
      </c>
      <c r="D165" t="s">
        <v>1278</v>
      </c>
      <c r="E165" s="278">
        <v>45346</v>
      </c>
    </row>
    <row r="166" spans="1:5">
      <c r="A166">
        <v>165</v>
      </c>
      <c r="B166" t="s">
        <v>1273</v>
      </c>
      <c r="C166" s="274">
        <f t="shared" si="2"/>
        <v>30</v>
      </c>
      <c r="D166" t="s">
        <v>1280</v>
      </c>
      <c r="E166" s="278">
        <v>45347</v>
      </c>
    </row>
    <row r="167" spans="1:5">
      <c r="A167">
        <v>166</v>
      </c>
      <c r="B167" t="s">
        <v>1272</v>
      </c>
      <c r="C167" s="274">
        <f t="shared" si="2"/>
        <v>80</v>
      </c>
      <c r="D167" t="s">
        <v>1277</v>
      </c>
      <c r="E167" s="278">
        <v>45347</v>
      </c>
    </row>
    <row r="168" spans="1:5">
      <c r="A168">
        <v>167</v>
      </c>
      <c r="B168" t="s">
        <v>1271</v>
      </c>
      <c r="C168" s="274">
        <f t="shared" si="2"/>
        <v>20</v>
      </c>
      <c r="D168" t="s">
        <v>1279</v>
      </c>
      <c r="E168" s="278">
        <v>45348</v>
      </c>
    </row>
    <row r="169" spans="1:5">
      <c r="A169">
        <v>168</v>
      </c>
      <c r="B169" t="s">
        <v>1274</v>
      </c>
      <c r="C169" s="274">
        <f t="shared" si="2"/>
        <v>50</v>
      </c>
      <c r="D169" t="s">
        <v>1279</v>
      </c>
      <c r="E169" s="278">
        <v>45349</v>
      </c>
    </row>
    <row r="170" spans="1:5">
      <c r="A170">
        <v>169</v>
      </c>
      <c r="B170" t="s">
        <v>1275</v>
      </c>
      <c r="C170" s="274">
        <f t="shared" si="2"/>
        <v>90</v>
      </c>
      <c r="D170" t="s">
        <v>1277</v>
      </c>
      <c r="E170" s="278">
        <v>45349</v>
      </c>
    </row>
    <row r="171" spans="1:5">
      <c r="A171">
        <v>170</v>
      </c>
      <c r="B171" t="s">
        <v>1274</v>
      </c>
      <c r="C171" s="274">
        <f t="shared" si="2"/>
        <v>50</v>
      </c>
      <c r="D171" t="s">
        <v>1281</v>
      </c>
      <c r="E171" s="278">
        <v>45349</v>
      </c>
    </row>
    <row r="172" spans="1:5">
      <c r="A172">
        <v>171</v>
      </c>
      <c r="B172" t="s">
        <v>1273</v>
      </c>
      <c r="C172" s="274">
        <f t="shared" si="2"/>
        <v>30</v>
      </c>
      <c r="D172" t="s">
        <v>1277</v>
      </c>
      <c r="E172" s="278">
        <v>45349</v>
      </c>
    </row>
    <row r="173" spans="1:5">
      <c r="A173">
        <v>172</v>
      </c>
      <c r="B173" t="s">
        <v>1276</v>
      </c>
      <c r="C173" s="274">
        <f t="shared" si="2"/>
        <v>120</v>
      </c>
      <c r="D173" t="s">
        <v>1277</v>
      </c>
      <c r="E173" s="278">
        <v>45351</v>
      </c>
    </row>
    <row r="174" spans="1:5">
      <c r="A174">
        <v>173</v>
      </c>
      <c r="B174" t="s">
        <v>1274</v>
      </c>
      <c r="C174" s="274">
        <f t="shared" si="2"/>
        <v>50</v>
      </c>
      <c r="D174" t="s">
        <v>1278</v>
      </c>
      <c r="E174" s="278">
        <v>45351</v>
      </c>
    </row>
    <row r="175" spans="1:5">
      <c r="A175">
        <v>174</v>
      </c>
      <c r="B175" t="s">
        <v>1271</v>
      </c>
      <c r="C175" s="274">
        <f t="shared" si="2"/>
        <v>20</v>
      </c>
      <c r="D175" t="s">
        <v>1277</v>
      </c>
      <c r="E175" s="278">
        <v>45352</v>
      </c>
    </row>
    <row r="176" spans="1:5">
      <c r="A176">
        <v>175</v>
      </c>
      <c r="B176" t="s">
        <v>1273</v>
      </c>
      <c r="C176" s="274">
        <f t="shared" si="2"/>
        <v>30</v>
      </c>
      <c r="D176" t="s">
        <v>1279</v>
      </c>
      <c r="E176" s="278">
        <v>45352</v>
      </c>
    </row>
    <row r="177" spans="1:5">
      <c r="A177">
        <v>176</v>
      </c>
      <c r="B177" t="s">
        <v>1276</v>
      </c>
      <c r="C177" s="274">
        <f t="shared" si="2"/>
        <v>120</v>
      </c>
      <c r="D177" t="s">
        <v>1277</v>
      </c>
      <c r="E177" s="278">
        <v>45352</v>
      </c>
    </row>
    <row r="178" spans="1:5">
      <c r="A178">
        <v>177</v>
      </c>
      <c r="B178" t="s">
        <v>1270</v>
      </c>
      <c r="C178" s="274">
        <f t="shared" si="2"/>
        <v>10</v>
      </c>
      <c r="D178" t="s">
        <v>1279</v>
      </c>
      <c r="E178" s="278">
        <v>45352</v>
      </c>
    </row>
    <row r="179" spans="1:5">
      <c r="A179">
        <v>178</v>
      </c>
      <c r="B179" t="s">
        <v>1276</v>
      </c>
      <c r="C179" s="274">
        <f t="shared" si="2"/>
        <v>120</v>
      </c>
      <c r="D179" t="s">
        <v>1280</v>
      </c>
      <c r="E179" s="278">
        <v>45352</v>
      </c>
    </row>
    <row r="180" spans="1:5">
      <c r="A180">
        <v>179</v>
      </c>
      <c r="B180" t="s">
        <v>1276</v>
      </c>
      <c r="C180" s="274">
        <f t="shared" si="2"/>
        <v>120</v>
      </c>
      <c r="D180" t="s">
        <v>1278</v>
      </c>
      <c r="E180" s="278">
        <v>45353</v>
      </c>
    </row>
    <row r="181" spans="1:5">
      <c r="A181">
        <v>180</v>
      </c>
      <c r="B181" t="s">
        <v>1276</v>
      </c>
      <c r="C181" s="274">
        <f t="shared" si="2"/>
        <v>120</v>
      </c>
      <c r="D181" t="s">
        <v>1279</v>
      </c>
      <c r="E181" s="278">
        <v>45353</v>
      </c>
    </row>
    <row r="182" spans="1:5">
      <c r="A182">
        <v>181</v>
      </c>
      <c r="B182" t="s">
        <v>1272</v>
      </c>
      <c r="C182" s="274">
        <f t="shared" si="2"/>
        <v>80</v>
      </c>
      <c r="D182" t="s">
        <v>1278</v>
      </c>
      <c r="E182" s="278">
        <v>45353</v>
      </c>
    </row>
    <row r="183" spans="1:5">
      <c r="A183">
        <v>182</v>
      </c>
      <c r="B183" t="s">
        <v>1272</v>
      </c>
      <c r="C183" s="274">
        <f t="shared" si="2"/>
        <v>80</v>
      </c>
      <c r="D183" t="s">
        <v>1278</v>
      </c>
      <c r="E183" s="278">
        <v>45354</v>
      </c>
    </row>
    <row r="184" spans="1:5">
      <c r="A184">
        <v>183</v>
      </c>
      <c r="B184" t="s">
        <v>1274</v>
      </c>
      <c r="C184" s="274">
        <f t="shared" si="2"/>
        <v>50</v>
      </c>
      <c r="D184" t="s">
        <v>1277</v>
      </c>
      <c r="E184" s="278">
        <v>45354</v>
      </c>
    </row>
    <row r="185" spans="1:5">
      <c r="A185">
        <v>184</v>
      </c>
      <c r="B185" t="s">
        <v>1272</v>
      </c>
      <c r="C185" s="274">
        <f t="shared" si="2"/>
        <v>80</v>
      </c>
      <c r="D185" t="s">
        <v>1278</v>
      </c>
      <c r="E185" s="278">
        <v>45355</v>
      </c>
    </row>
    <row r="186" spans="1:5">
      <c r="A186">
        <v>185</v>
      </c>
      <c r="B186" t="s">
        <v>1270</v>
      </c>
      <c r="C186" s="274">
        <f t="shared" si="2"/>
        <v>10</v>
      </c>
      <c r="D186" t="s">
        <v>1277</v>
      </c>
      <c r="E186" s="278">
        <v>45355</v>
      </c>
    </row>
    <row r="187" spans="1:5">
      <c r="A187">
        <v>186</v>
      </c>
      <c r="B187" t="s">
        <v>1274</v>
      </c>
      <c r="C187" s="274">
        <f t="shared" si="2"/>
        <v>50</v>
      </c>
      <c r="D187" t="s">
        <v>1277</v>
      </c>
      <c r="E187" s="278">
        <v>45356</v>
      </c>
    </row>
    <row r="188" spans="1:5">
      <c r="A188">
        <v>187</v>
      </c>
      <c r="B188" t="s">
        <v>1271</v>
      </c>
      <c r="C188" s="274">
        <f t="shared" si="2"/>
        <v>20</v>
      </c>
      <c r="D188" t="s">
        <v>1277</v>
      </c>
      <c r="E188" s="278">
        <v>45357</v>
      </c>
    </row>
    <row r="189" spans="1:5">
      <c r="A189">
        <v>188</v>
      </c>
      <c r="B189" t="s">
        <v>1272</v>
      </c>
      <c r="C189" s="274">
        <f t="shared" si="2"/>
        <v>80</v>
      </c>
      <c r="D189" t="s">
        <v>1278</v>
      </c>
      <c r="E189" s="278">
        <v>45357</v>
      </c>
    </row>
    <row r="190" spans="1:5">
      <c r="A190">
        <v>189</v>
      </c>
      <c r="B190" t="s">
        <v>1273</v>
      </c>
      <c r="C190" s="274">
        <f t="shared" si="2"/>
        <v>30</v>
      </c>
      <c r="D190" t="s">
        <v>1277</v>
      </c>
      <c r="E190" s="278">
        <v>45357</v>
      </c>
    </row>
    <row r="191" spans="1:5">
      <c r="A191">
        <v>190</v>
      </c>
      <c r="B191" t="s">
        <v>1275</v>
      </c>
      <c r="C191" s="274">
        <f t="shared" si="2"/>
        <v>90</v>
      </c>
      <c r="D191" t="s">
        <v>1279</v>
      </c>
      <c r="E191" s="278">
        <v>45357</v>
      </c>
    </row>
    <row r="192" spans="1:5">
      <c r="A192">
        <v>191</v>
      </c>
      <c r="B192" t="s">
        <v>1274</v>
      </c>
      <c r="C192" s="274">
        <f t="shared" si="2"/>
        <v>50</v>
      </c>
      <c r="D192" t="s">
        <v>1278</v>
      </c>
      <c r="E192" s="278">
        <v>45358</v>
      </c>
    </row>
    <row r="193" spans="1:5">
      <c r="A193">
        <v>192</v>
      </c>
      <c r="B193" t="s">
        <v>1270</v>
      </c>
      <c r="C193" s="274">
        <f t="shared" si="2"/>
        <v>10</v>
      </c>
      <c r="D193" t="s">
        <v>1280</v>
      </c>
      <c r="E193" s="278">
        <v>45358</v>
      </c>
    </row>
    <row r="194" spans="1:5">
      <c r="A194">
        <v>193</v>
      </c>
      <c r="B194" t="s">
        <v>1272</v>
      </c>
      <c r="C194" s="274">
        <f t="shared" si="2"/>
        <v>80</v>
      </c>
      <c r="D194" t="s">
        <v>1278</v>
      </c>
      <c r="E194" s="278">
        <v>45359</v>
      </c>
    </row>
    <row r="195" spans="1:5">
      <c r="A195">
        <v>194</v>
      </c>
      <c r="B195" t="s">
        <v>1274</v>
      </c>
      <c r="C195" s="274">
        <f t="shared" ref="C195:C258" si="3">VLOOKUP(B195,$L$2:$M$8,2,0)</f>
        <v>50</v>
      </c>
      <c r="D195" t="s">
        <v>1277</v>
      </c>
      <c r="E195" s="278">
        <v>45359</v>
      </c>
    </row>
    <row r="196" spans="1:5">
      <c r="A196">
        <v>195</v>
      </c>
      <c r="B196" t="s">
        <v>1272</v>
      </c>
      <c r="C196" s="274">
        <f t="shared" si="3"/>
        <v>80</v>
      </c>
      <c r="D196" t="s">
        <v>1278</v>
      </c>
      <c r="E196" s="278">
        <v>45359</v>
      </c>
    </row>
    <row r="197" spans="1:5">
      <c r="A197">
        <v>196</v>
      </c>
      <c r="B197" t="s">
        <v>1274</v>
      </c>
      <c r="C197" s="274">
        <f t="shared" si="3"/>
        <v>50</v>
      </c>
      <c r="D197" t="s">
        <v>1277</v>
      </c>
      <c r="E197" s="278">
        <v>45359</v>
      </c>
    </row>
    <row r="198" spans="1:5">
      <c r="A198">
        <v>197</v>
      </c>
      <c r="B198" t="s">
        <v>1275</v>
      </c>
      <c r="C198" s="274">
        <f t="shared" si="3"/>
        <v>90</v>
      </c>
      <c r="D198" t="s">
        <v>1277</v>
      </c>
      <c r="E198" s="278">
        <v>45360</v>
      </c>
    </row>
    <row r="199" spans="1:5">
      <c r="A199">
        <v>198</v>
      </c>
      <c r="B199" t="s">
        <v>1270</v>
      </c>
      <c r="C199" s="274">
        <f t="shared" si="3"/>
        <v>10</v>
      </c>
      <c r="D199" t="s">
        <v>1278</v>
      </c>
      <c r="E199" s="278">
        <v>45361</v>
      </c>
    </row>
    <row r="200" spans="1:5">
      <c r="A200">
        <v>199</v>
      </c>
      <c r="B200" t="s">
        <v>1270</v>
      </c>
      <c r="C200" s="274">
        <f t="shared" si="3"/>
        <v>10</v>
      </c>
      <c r="D200" t="s">
        <v>1279</v>
      </c>
      <c r="E200" s="278">
        <v>45361</v>
      </c>
    </row>
    <row r="201" spans="1:5">
      <c r="A201">
        <v>200</v>
      </c>
      <c r="B201" t="s">
        <v>1275</v>
      </c>
      <c r="C201" s="274">
        <f t="shared" si="3"/>
        <v>90</v>
      </c>
      <c r="D201" t="s">
        <v>1279</v>
      </c>
      <c r="E201" s="278">
        <v>45361</v>
      </c>
    </row>
    <row r="202" spans="1:5">
      <c r="A202">
        <v>201</v>
      </c>
      <c r="B202" t="s">
        <v>1270</v>
      </c>
      <c r="C202" s="274">
        <f t="shared" si="3"/>
        <v>10</v>
      </c>
      <c r="D202" t="s">
        <v>1277</v>
      </c>
      <c r="E202" s="278">
        <v>45361</v>
      </c>
    </row>
    <row r="203" spans="1:5">
      <c r="A203">
        <v>202</v>
      </c>
      <c r="B203" t="s">
        <v>1272</v>
      </c>
      <c r="C203" s="274">
        <f t="shared" si="3"/>
        <v>80</v>
      </c>
      <c r="D203" t="s">
        <v>1277</v>
      </c>
      <c r="E203" s="278">
        <v>45363</v>
      </c>
    </row>
    <row r="204" spans="1:5">
      <c r="A204">
        <v>203</v>
      </c>
      <c r="B204" t="s">
        <v>1275</v>
      </c>
      <c r="C204" s="274">
        <f t="shared" si="3"/>
        <v>90</v>
      </c>
      <c r="D204" t="s">
        <v>1277</v>
      </c>
      <c r="E204" s="278">
        <v>45363</v>
      </c>
    </row>
    <row r="205" spans="1:5">
      <c r="A205">
        <v>204</v>
      </c>
      <c r="B205" t="s">
        <v>1276</v>
      </c>
      <c r="C205" s="274">
        <f t="shared" si="3"/>
        <v>120</v>
      </c>
      <c r="D205" t="s">
        <v>1277</v>
      </c>
      <c r="E205" s="278">
        <v>45363</v>
      </c>
    </row>
    <row r="206" spans="1:5">
      <c r="A206">
        <v>205</v>
      </c>
      <c r="B206" t="s">
        <v>1276</v>
      </c>
      <c r="C206" s="274">
        <f t="shared" si="3"/>
        <v>120</v>
      </c>
      <c r="D206" t="s">
        <v>1280</v>
      </c>
      <c r="E206" s="278">
        <v>45364</v>
      </c>
    </row>
    <row r="207" spans="1:5">
      <c r="A207">
        <v>206</v>
      </c>
      <c r="B207" t="s">
        <v>1274</v>
      </c>
      <c r="C207" s="274">
        <f t="shared" si="3"/>
        <v>50</v>
      </c>
      <c r="D207" t="s">
        <v>1277</v>
      </c>
      <c r="E207" s="278">
        <v>45364</v>
      </c>
    </row>
    <row r="208" spans="1:5">
      <c r="A208">
        <v>207</v>
      </c>
      <c r="B208" t="s">
        <v>1275</v>
      </c>
      <c r="C208" s="274">
        <f t="shared" si="3"/>
        <v>90</v>
      </c>
      <c r="D208" t="s">
        <v>1279</v>
      </c>
      <c r="E208" s="278">
        <v>45365</v>
      </c>
    </row>
    <row r="209" spans="1:5">
      <c r="A209">
        <v>208</v>
      </c>
      <c r="B209" t="s">
        <v>1273</v>
      </c>
      <c r="C209" s="274">
        <f t="shared" si="3"/>
        <v>30</v>
      </c>
      <c r="D209" t="s">
        <v>1279</v>
      </c>
      <c r="E209" s="278">
        <v>45365</v>
      </c>
    </row>
    <row r="210" spans="1:5">
      <c r="A210">
        <v>209</v>
      </c>
      <c r="B210" t="s">
        <v>1270</v>
      </c>
      <c r="C210" s="274">
        <f t="shared" si="3"/>
        <v>10</v>
      </c>
      <c r="D210" t="s">
        <v>1277</v>
      </c>
      <c r="E210" s="278">
        <v>45365</v>
      </c>
    </row>
    <row r="211" spans="1:5">
      <c r="A211">
        <v>210</v>
      </c>
      <c r="B211" t="s">
        <v>1274</v>
      </c>
      <c r="C211" s="274">
        <f t="shared" si="3"/>
        <v>50</v>
      </c>
      <c r="D211" t="s">
        <v>1278</v>
      </c>
      <c r="E211" s="278">
        <v>45365</v>
      </c>
    </row>
    <row r="212" spans="1:5">
      <c r="A212">
        <v>211</v>
      </c>
      <c r="B212" t="s">
        <v>1274</v>
      </c>
      <c r="C212" s="274">
        <f t="shared" si="3"/>
        <v>50</v>
      </c>
      <c r="D212" t="s">
        <v>1279</v>
      </c>
      <c r="E212" s="278">
        <v>45365</v>
      </c>
    </row>
    <row r="213" spans="1:5">
      <c r="A213">
        <v>212</v>
      </c>
      <c r="B213" t="s">
        <v>1272</v>
      </c>
      <c r="C213" s="274">
        <f t="shared" si="3"/>
        <v>80</v>
      </c>
      <c r="D213" t="s">
        <v>1277</v>
      </c>
      <c r="E213" s="278">
        <v>45366</v>
      </c>
    </row>
    <row r="214" spans="1:5">
      <c r="A214">
        <v>213</v>
      </c>
      <c r="B214" t="s">
        <v>1275</v>
      </c>
      <c r="C214" s="274">
        <f t="shared" si="3"/>
        <v>90</v>
      </c>
      <c r="D214" t="s">
        <v>1277</v>
      </c>
      <c r="E214" s="278">
        <v>45366</v>
      </c>
    </row>
    <row r="215" spans="1:5">
      <c r="A215">
        <v>214</v>
      </c>
      <c r="B215" t="s">
        <v>1270</v>
      </c>
      <c r="C215" s="274">
        <f t="shared" si="3"/>
        <v>10</v>
      </c>
      <c r="D215" t="s">
        <v>1277</v>
      </c>
      <c r="E215" s="278">
        <v>45366</v>
      </c>
    </row>
    <row r="216" spans="1:5">
      <c r="A216">
        <v>215</v>
      </c>
      <c r="B216" t="s">
        <v>1274</v>
      </c>
      <c r="C216" s="274">
        <f t="shared" si="3"/>
        <v>50</v>
      </c>
      <c r="D216" t="s">
        <v>1278</v>
      </c>
      <c r="E216" s="278">
        <v>45366</v>
      </c>
    </row>
    <row r="217" spans="1:5">
      <c r="A217">
        <v>216</v>
      </c>
      <c r="B217" t="s">
        <v>1275</v>
      </c>
      <c r="C217" s="274">
        <f t="shared" si="3"/>
        <v>90</v>
      </c>
      <c r="D217" t="s">
        <v>1280</v>
      </c>
      <c r="E217" s="278">
        <v>45366</v>
      </c>
    </row>
    <row r="218" spans="1:5">
      <c r="A218">
        <v>217</v>
      </c>
      <c r="B218" t="s">
        <v>1274</v>
      </c>
      <c r="C218" s="274">
        <f t="shared" si="3"/>
        <v>50</v>
      </c>
      <c r="D218" t="s">
        <v>1277</v>
      </c>
      <c r="E218" s="278">
        <v>45367</v>
      </c>
    </row>
    <row r="219" spans="1:5">
      <c r="A219">
        <v>218</v>
      </c>
      <c r="B219" t="s">
        <v>1275</v>
      </c>
      <c r="C219" s="274">
        <f t="shared" si="3"/>
        <v>90</v>
      </c>
      <c r="D219" t="s">
        <v>1281</v>
      </c>
      <c r="E219" s="278">
        <v>45367</v>
      </c>
    </row>
    <row r="220" spans="1:5">
      <c r="A220">
        <v>219</v>
      </c>
      <c r="B220" t="s">
        <v>1274</v>
      </c>
      <c r="C220" s="274">
        <f t="shared" si="3"/>
        <v>50</v>
      </c>
      <c r="D220" t="s">
        <v>1280</v>
      </c>
      <c r="E220" s="278">
        <v>45368</v>
      </c>
    </row>
    <row r="221" spans="1:5">
      <c r="A221">
        <v>220</v>
      </c>
      <c r="B221" t="s">
        <v>1272</v>
      </c>
      <c r="C221" s="274">
        <f t="shared" si="3"/>
        <v>80</v>
      </c>
      <c r="D221" t="s">
        <v>1277</v>
      </c>
      <c r="E221" s="278">
        <v>45368</v>
      </c>
    </row>
    <row r="222" spans="1:5">
      <c r="A222">
        <v>221</v>
      </c>
      <c r="B222" t="s">
        <v>1275</v>
      </c>
      <c r="C222" s="274">
        <f t="shared" si="3"/>
        <v>90</v>
      </c>
      <c r="D222" t="s">
        <v>1280</v>
      </c>
      <c r="E222" s="278">
        <v>45368</v>
      </c>
    </row>
    <row r="223" spans="1:5">
      <c r="A223">
        <v>222</v>
      </c>
      <c r="B223" t="s">
        <v>1274</v>
      </c>
      <c r="C223" s="274">
        <f t="shared" si="3"/>
        <v>50</v>
      </c>
      <c r="D223" t="s">
        <v>1278</v>
      </c>
      <c r="E223" s="278">
        <v>45368</v>
      </c>
    </row>
    <row r="224" spans="1:5">
      <c r="A224">
        <v>223</v>
      </c>
      <c r="B224" t="s">
        <v>1270</v>
      </c>
      <c r="C224" s="274">
        <f t="shared" si="3"/>
        <v>10</v>
      </c>
      <c r="D224" t="s">
        <v>1280</v>
      </c>
      <c r="E224" s="278">
        <v>45369</v>
      </c>
    </row>
    <row r="225" spans="1:5">
      <c r="A225">
        <v>224</v>
      </c>
      <c r="B225" t="s">
        <v>1273</v>
      </c>
      <c r="C225" s="274">
        <f t="shared" si="3"/>
        <v>30</v>
      </c>
      <c r="D225" t="s">
        <v>1277</v>
      </c>
      <c r="E225" s="278">
        <v>45370</v>
      </c>
    </row>
    <row r="226" spans="1:5">
      <c r="A226">
        <v>225</v>
      </c>
      <c r="B226" t="s">
        <v>1270</v>
      </c>
      <c r="C226" s="274">
        <f t="shared" si="3"/>
        <v>10</v>
      </c>
      <c r="D226" t="s">
        <v>1278</v>
      </c>
      <c r="E226" s="278">
        <v>45371</v>
      </c>
    </row>
    <row r="227" spans="1:5">
      <c r="A227">
        <v>226</v>
      </c>
      <c r="B227" t="s">
        <v>1274</v>
      </c>
      <c r="C227" s="274">
        <f t="shared" si="3"/>
        <v>50</v>
      </c>
      <c r="D227" t="s">
        <v>1277</v>
      </c>
      <c r="E227" s="278">
        <v>45372</v>
      </c>
    </row>
    <row r="228" spans="1:5">
      <c r="A228">
        <v>227</v>
      </c>
      <c r="B228" t="s">
        <v>1275</v>
      </c>
      <c r="C228" s="274">
        <f t="shared" si="3"/>
        <v>90</v>
      </c>
      <c r="D228" t="s">
        <v>1280</v>
      </c>
      <c r="E228" s="278">
        <v>45372</v>
      </c>
    </row>
    <row r="229" spans="1:5">
      <c r="A229">
        <v>228</v>
      </c>
      <c r="B229" t="s">
        <v>1270</v>
      </c>
      <c r="C229" s="274">
        <f t="shared" si="3"/>
        <v>10</v>
      </c>
      <c r="D229" t="s">
        <v>1277</v>
      </c>
      <c r="E229" s="278">
        <v>45373</v>
      </c>
    </row>
    <row r="230" spans="1:5">
      <c r="A230">
        <v>229</v>
      </c>
      <c r="B230" t="s">
        <v>1272</v>
      </c>
      <c r="C230" s="274">
        <f t="shared" si="3"/>
        <v>80</v>
      </c>
      <c r="D230" t="s">
        <v>1280</v>
      </c>
      <c r="E230" s="278">
        <v>45374</v>
      </c>
    </row>
    <row r="231" spans="1:5">
      <c r="A231">
        <v>230</v>
      </c>
      <c r="B231" t="s">
        <v>1275</v>
      </c>
      <c r="C231" s="274">
        <f t="shared" si="3"/>
        <v>90</v>
      </c>
      <c r="D231" t="s">
        <v>1278</v>
      </c>
      <c r="E231" s="278">
        <v>45374</v>
      </c>
    </row>
    <row r="232" spans="1:5">
      <c r="A232">
        <v>231</v>
      </c>
      <c r="B232" t="s">
        <v>1276</v>
      </c>
      <c r="C232" s="274">
        <f t="shared" si="3"/>
        <v>120</v>
      </c>
      <c r="D232" t="s">
        <v>1280</v>
      </c>
      <c r="E232" s="278">
        <v>45374</v>
      </c>
    </row>
    <row r="233" spans="1:5">
      <c r="A233">
        <v>232</v>
      </c>
      <c r="B233" t="s">
        <v>1275</v>
      </c>
      <c r="C233" s="274">
        <f t="shared" si="3"/>
        <v>90</v>
      </c>
      <c r="D233" t="s">
        <v>1277</v>
      </c>
      <c r="E233" s="278">
        <v>45374</v>
      </c>
    </row>
    <row r="234" spans="1:5">
      <c r="A234">
        <v>233</v>
      </c>
      <c r="B234" t="s">
        <v>1273</v>
      </c>
      <c r="C234" s="274">
        <f t="shared" si="3"/>
        <v>30</v>
      </c>
      <c r="D234" t="s">
        <v>1278</v>
      </c>
      <c r="E234" s="278">
        <v>45375</v>
      </c>
    </row>
    <row r="235" spans="1:5">
      <c r="A235">
        <v>234</v>
      </c>
      <c r="B235" t="s">
        <v>1274</v>
      </c>
      <c r="C235" s="274">
        <f t="shared" si="3"/>
        <v>50</v>
      </c>
      <c r="D235" t="s">
        <v>1277</v>
      </c>
      <c r="E235" s="278">
        <v>45375</v>
      </c>
    </row>
    <row r="236" spans="1:5">
      <c r="A236">
        <v>235</v>
      </c>
      <c r="B236" t="s">
        <v>1274</v>
      </c>
      <c r="C236" s="274">
        <f t="shared" si="3"/>
        <v>50</v>
      </c>
      <c r="D236" t="s">
        <v>1278</v>
      </c>
      <c r="E236" s="278">
        <v>45376</v>
      </c>
    </row>
    <row r="237" spans="1:5">
      <c r="A237">
        <v>236</v>
      </c>
      <c r="B237" t="s">
        <v>1273</v>
      </c>
      <c r="C237" s="274">
        <f t="shared" si="3"/>
        <v>30</v>
      </c>
      <c r="D237" t="s">
        <v>1277</v>
      </c>
      <c r="E237" s="278">
        <v>45376</v>
      </c>
    </row>
    <row r="238" spans="1:5">
      <c r="A238">
        <v>237</v>
      </c>
      <c r="B238" t="s">
        <v>1271</v>
      </c>
      <c r="C238" s="274">
        <f t="shared" si="3"/>
        <v>20</v>
      </c>
      <c r="D238" t="s">
        <v>1277</v>
      </c>
      <c r="E238" s="278">
        <v>45376</v>
      </c>
    </row>
    <row r="239" spans="1:5">
      <c r="A239">
        <v>238</v>
      </c>
      <c r="B239" t="s">
        <v>1273</v>
      </c>
      <c r="C239" s="274">
        <f t="shared" si="3"/>
        <v>30</v>
      </c>
      <c r="D239" t="s">
        <v>1278</v>
      </c>
      <c r="E239" s="278">
        <v>45376</v>
      </c>
    </row>
    <row r="240" spans="1:5">
      <c r="A240">
        <v>239</v>
      </c>
      <c r="B240" t="s">
        <v>1273</v>
      </c>
      <c r="C240" s="274">
        <f t="shared" si="3"/>
        <v>30</v>
      </c>
      <c r="D240" t="s">
        <v>1277</v>
      </c>
      <c r="E240" s="278">
        <v>45377</v>
      </c>
    </row>
    <row r="241" spans="1:5">
      <c r="A241">
        <v>240</v>
      </c>
      <c r="B241" t="s">
        <v>1272</v>
      </c>
      <c r="C241" s="274">
        <f t="shared" si="3"/>
        <v>80</v>
      </c>
      <c r="D241" t="s">
        <v>1279</v>
      </c>
      <c r="E241" s="278">
        <v>45377</v>
      </c>
    </row>
    <row r="242" spans="1:5">
      <c r="A242">
        <v>241</v>
      </c>
      <c r="B242" t="s">
        <v>1276</v>
      </c>
      <c r="C242" s="274">
        <f t="shared" si="3"/>
        <v>120</v>
      </c>
      <c r="D242" t="s">
        <v>1277</v>
      </c>
      <c r="E242" s="278">
        <v>45377</v>
      </c>
    </row>
    <row r="243" spans="1:5">
      <c r="A243">
        <v>242</v>
      </c>
      <c r="B243" t="s">
        <v>1272</v>
      </c>
      <c r="C243" s="274">
        <f t="shared" si="3"/>
        <v>80</v>
      </c>
      <c r="D243" t="s">
        <v>1277</v>
      </c>
      <c r="E243" s="278">
        <v>45377</v>
      </c>
    </row>
    <row r="244" spans="1:5">
      <c r="A244">
        <v>243</v>
      </c>
      <c r="B244" t="s">
        <v>1271</v>
      </c>
      <c r="C244" s="274">
        <f t="shared" si="3"/>
        <v>20</v>
      </c>
      <c r="D244" t="s">
        <v>1277</v>
      </c>
      <c r="E244" s="278">
        <v>45377</v>
      </c>
    </row>
    <row r="245" spans="1:5">
      <c r="A245">
        <v>244</v>
      </c>
      <c r="B245" t="s">
        <v>1273</v>
      </c>
      <c r="C245" s="274">
        <f t="shared" si="3"/>
        <v>30</v>
      </c>
      <c r="D245" t="s">
        <v>1281</v>
      </c>
      <c r="E245" s="278">
        <v>45378</v>
      </c>
    </row>
    <row r="246" spans="1:5">
      <c r="A246">
        <v>245</v>
      </c>
      <c r="B246" t="s">
        <v>1271</v>
      </c>
      <c r="C246" s="274">
        <f t="shared" si="3"/>
        <v>20</v>
      </c>
      <c r="D246" t="s">
        <v>1277</v>
      </c>
      <c r="E246" s="278">
        <v>45378</v>
      </c>
    </row>
    <row r="247" spans="1:5">
      <c r="A247">
        <v>246</v>
      </c>
      <c r="B247" t="s">
        <v>1274</v>
      </c>
      <c r="C247" s="274">
        <f t="shared" si="3"/>
        <v>50</v>
      </c>
      <c r="D247" t="s">
        <v>1279</v>
      </c>
      <c r="E247" s="278">
        <v>45379</v>
      </c>
    </row>
    <row r="248" spans="1:5">
      <c r="A248">
        <v>247</v>
      </c>
      <c r="B248" t="s">
        <v>1272</v>
      </c>
      <c r="C248" s="274">
        <f t="shared" si="3"/>
        <v>80</v>
      </c>
      <c r="D248" t="s">
        <v>1277</v>
      </c>
      <c r="E248" s="278">
        <v>45379</v>
      </c>
    </row>
    <row r="249" spans="1:5">
      <c r="A249">
        <v>248</v>
      </c>
      <c r="B249" t="s">
        <v>1272</v>
      </c>
      <c r="C249" s="274">
        <f t="shared" si="3"/>
        <v>80</v>
      </c>
      <c r="D249" t="s">
        <v>1277</v>
      </c>
      <c r="E249" s="278">
        <v>45379</v>
      </c>
    </row>
    <row r="250" spans="1:5">
      <c r="A250">
        <v>249</v>
      </c>
      <c r="B250" t="s">
        <v>1271</v>
      </c>
      <c r="C250" s="274">
        <f t="shared" si="3"/>
        <v>20</v>
      </c>
      <c r="D250" t="s">
        <v>1279</v>
      </c>
      <c r="E250" s="278">
        <v>45380</v>
      </c>
    </row>
    <row r="251" spans="1:5">
      <c r="A251">
        <v>250</v>
      </c>
      <c r="B251" t="s">
        <v>1275</v>
      </c>
      <c r="C251" s="274">
        <f t="shared" si="3"/>
        <v>90</v>
      </c>
      <c r="D251" t="s">
        <v>1277</v>
      </c>
      <c r="E251" s="278">
        <v>45380</v>
      </c>
    </row>
    <row r="252" spans="1:5">
      <c r="A252">
        <v>251</v>
      </c>
      <c r="B252" t="s">
        <v>1271</v>
      </c>
      <c r="C252" s="274">
        <f t="shared" si="3"/>
        <v>20</v>
      </c>
      <c r="D252" t="s">
        <v>1277</v>
      </c>
      <c r="E252" s="278">
        <v>45380</v>
      </c>
    </row>
    <row r="253" spans="1:5">
      <c r="A253">
        <v>252</v>
      </c>
      <c r="B253" t="s">
        <v>1274</v>
      </c>
      <c r="C253" s="274">
        <f t="shared" si="3"/>
        <v>50</v>
      </c>
      <c r="D253" t="s">
        <v>1278</v>
      </c>
      <c r="E253" s="278">
        <v>45380</v>
      </c>
    </row>
    <row r="254" spans="1:5">
      <c r="A254">
        <v>253</v>
      </c>
      <c r="B254" t="s">
        <v>1273</v>
      </c>
      <c r="C254" s="274">
        <f t="shared" si="3"/>
        <v>30</v>
      </c>
      <c r="D254" t="s">
        <v>1278</v>
      </c>
      <c r="E254" s="278">
        <v>45381</v>
      </c>
    </row>
    <row r="255" spans="1:5">
      <c r="A255">
        <v>254</v>
      </c>
      <c r="B255" t="s">
        <v>1273</v>
      </c>
      <c r="C255" s="274">
        <f t="shared" si="3"/>
        <v>30</v>
      </c>
      <c r="D255" t="s">
        <v>1279</v>
      </c>
      <c r="E255" s="278">
        <v>45381</v>
      </c>
    </row>
    <row r="256" spans="1:5">
      <c r="A256">
        <v>255</v>
      </c>
      <c r="B256" t="s">
        <v>1270</v>
      </c>
      <c r="C256" s="274">
        <f t="shared" si="3"/>
        <v>10</v>
      </c>
      <c r="D256" t="s">
        <v>1277</v>
      </c>
      <c r="E256" s="278">
        <v>45382</v>
      </c>
    </row>
    <row r="257" spans="1:5">
      <c r="A257">
        <v>256</v>
      </c>
      <c r="B257" t="s">
        <v>1275</v>
      </c>
      <c r="C257" s="274">
        <f t="shared" si="3"/>
        <v>90</v>
      </c>
      <c r="D257" t="s">
        <v>1280</v>
      </c>
      <c r="E257" s="278">
        <v>45383</v>
      </c>
    </row>
    <row r="258" spans="1:5">
      <c r="A258">
        <v>257</v>
      </c>
      <c r="B258" t="s">
        <v>1273</v>
      </c>
      <c r="C258" s="274">
        <f t="shared" si="3"/>
        <v>30</v>
      </c>
      <c r="D258" t="s">
        <v>1280</v>
      </c>
      <c r="E258" s="278">
        <v>45383</v>
      </c>
    </row>
    <row r="259" spans="1:5">
      <c r="A259">
        <v>258</v>
      </c>
      <c r="B259" t="s">
        <v>1275</v>
      </c>
      <c r="C259" s="274">
        <f t="shared" ref="C259:C322" si="4">VLOOKUP(B259,$L$2:$M$8,2,0)</f>
        <v>90</v>
      </c>
      <c r="D259" t="s">
        <v>1277</v>
      </c>
      <c r="E259" s="278">
        <v>45384</v>
      </c>
    </row>
    <row r="260" spans="1:5">
      <c r="A260">
        <v>259</v>
      </c>
      <c r="B260" t="s">
        <v>1273</v>
      </c>
      <c r="C260" s="274">
        <f t="shared" si="4"/>
        <v>30</v>
      </c>
      <c r="D260" t="s">
        <v>1277</v>
      </c>
      <c r="E260" s="278">
        <v>45385</v>
      </c>
    </row>
    <row r="261" spans="1:5">
      <c r="A261">
        <v>260</v>
      </c>
      <c r="B261" t="s">
        <v>1274</v>
      </c>
      <c r="C261" s="274">
        <f t="shared" si="4"/>
        <v>50</v>
      </c>
      <c r="D261" t="s">
        <v>1277</v>
      </c>
      <c r="E261" s="278">
        <v>45385</v>
      </c>
    </row>
    <row r="262" spans="1:5">
      <c r="A262">
        <v>261</v>
      </c>
      <c r="B262" t="s">
        <v>1273</v>
      </c>
      <c r="C262" s="274">
        <f t="shared" si="4"/>
        <v>30</v>
      </c>
      <c r="D262" t="s">
        <v>1281</v>
      </c>
      <c r="E262" s="278">
        <v>45386</v>
      </c>
    </row>
    <row r="263" spans="1:5">
      <c r="A263">
        <v>262</v>
      </c>
      <c r="B263" t="s">
        <v>1273</v>
      </c>
      <c r="C263" s="274">
        <f t="shared" si="4"/>
        <v>30</v>
      </c>
      <c r="D263" t="s">
        <v>1279</v>
      </c>
      <c r="E263" s="278">
        <v>45386</v>
      </c>
    </row>
    <row r="264" spans="1:5">
      <c r="A264">
        <v>263</v>
      </c>
      <c r="B264" t="s">
        <v>1271</v>
      </c>
      <c r="C264" s="274">
        <f t="shared" si="4"/>
        <v>20</v>
      </c>
      <c r="D264" t="s">
        <v>1279</v>
      </c>
      <c r="E264" s="278">
        <v>45386</v>
      </c>
    </row>
    <row r="265" spans="1:5">
      <c r="A265">
        <v>264</v>
      </c>
      <c r="B265" t="s">
        <v>1274</v>
      </c>
      <c r="C265" s="274">
        <f t="shared" si="4"/>
        <v>50</v>
      </c>
      <c r="D265" t="s">
        <v>1278</v>
      </c>
      <c r="E265" s="278">
        <v>45386</v>
      </c>
    </row>
    <row r="266" spans="1:5">
      <c r="A266">
        <v>265</v>
      </c>
      <c r="B266" t="s">
        <v>1273</v>
      </c>
      <c r="C266" s="274">
        <f t="shared" si="4"/>
        <v>30</v>
      </c>
      <c r="D266" t="s">
        <v>1278</v>
      </c>
      <c r="E266" s="278">
        <v>45386</v>
      </c>
    </row>
    <row r="267" spans="1:5">
      <c r="A267">
        <v>266</v>
      </c>
      <c r="B267" t="s">
        <v>1271</v>
      </c>
      <c r="C267" s="274">
        <f t="shared" si="4"/>
        <v>20</v>
      </c>
      <c r="D267" t="s">
        <v>1278</v>
      </c>
      <c r="E267" s="278">
        <v>45387</v>
      </c>
    </row>
    <row r="268" spans="1:5">
      <c r="A268">
        <v>267</v>
      </c>
      <c r="B268" t="s">
        <v>1272</v>
      </c>
      <c r="C268" s="274">
        <f t="shared" si="4"/>
        <v>80</v>
      </c>
      <c r="D268" t="s">
        <v>1278</v>
      </c>
      <c r="E268" s="278">
        <v>45388</v>
      </c>
    </row>
    <row r="269" spans="1:5">
      <c r="A269">
        <v>268</v>
      </c>
      <c r="B269" t="s">
        <v>1270</v>
      </c>
      <c r="C269" s="274">
        <f t="shared" si="4"/>
        <v>10</v>
      </c>
      <c r="D269" t="s">
        <v>1280</v>
      </c>
      <c r="E269" s="278">
        <v>45388</v>
      </c>
    </row>
    <row r="270" spans="1:5">
      <c r="A270">
        <v>269</v>
      </c>
      <c r="B270" t="s">
        <v>1274</v>
      </c>
      <c r="C270" s="274">
        <f t="shared" si="4"/>
        <v>50</v>
      </c>
      <c r="D270" t="s">
        <v>1277</v>
      </c>
      <c r="E270" s="278">
        <v>45389</v>
      </c>
    </row>
    <row r="271" spans="1:5">
      <c r="A271">
        <v>270</v>
      </c>
      <c r="B271" t="s">
        <v>1276</v>
      </c>
      <c r="C271" s="274">
        <f t="shared" si="4"/>
        <v>120</v>
      </c>
      <c r="D271" t="s">
        <v>1277</v>
      </c>
      <c r="E271" s="278">
        <v>45389</v>
      </c>
    </row>
    <row r="272" spans="1:5">
      <c r="A272">
        <v>271</v>
      </c>
      <c r="B272" t="s">
        <v>1270</v>
      </c>
      <c r="C272" s="274">
        <f t="shared" si="4"/>
        <v>10</v>
      </c>
      <c r="D272" t="s">
        <v>1280</v>
      </c>
      <c r="E272" s="278">
        <v>45390</v>
      </c>
    </row>
    <row r="273" spans="1:5">
      <c r="A273">
        <v>272</v>
      </c>
      <c r="B273" t="s">
        <v>1274</v>
      </c>
      <c r="C273" s="274">
        <f t="shared" si="4"/>
        <v>50</v>
      </c>
      <c r="D273" t="s">
        <v>1279</v>
      </c>
      <c r="E273" s="278">
        <v>45390</v>
      </c>
    </row>
    <row r="274" spans="1:5">
      <c r="A274">
        <v>273</v>
      </c>
      <c r="B274" t="s">
        <v>1272</v>
      </c>
      <c r="C274" s="274">
        <f t="shared" si="4"/>
        <v>80</v>
      </c>
      <c r="D274" t="s">
        <v>1278</v>
      </c>
      <c r="E274" s="278">
        <v>45390</v>
      </c>
    </row>
    <row r="275" spans="1:5">
      <c r="A275">
        <v>274</v>
      </c>
      <c r="B275" t="s">
        <v>1270</v>
      </c>
      <c r="C275" s="274">
        <f t="shared" si="4"/>
        <v>10</v>
      </c>
      <c r="D275" t="s">
        <v>1278</v>
      </c>
      <c r="E275" s="278">
        <v>45390</v>
      </c>
    </row>
    <row r="276" spans="1:5">
      <c r="A276">
        <v>275</v>
      </c>
      <c r="B276" t="s">
        <v>1271</v>
      </c>
      <c r="C276" s="274">
        <f t="shared" si="4"/>
        <v>20</v>
      </c>
      <c r="D276" t="s">
        <v>1280</v>
      </c>
      <c r="E276" s="278">
        <v>45391</v>
      </c>
    </row>
    <row r="277" spans="1:5">
      <c r="A277">
        <v>276</v>
      </c>
      <c r="B277" t="s">
        <v>1276</v>
      </c>
      <c r="C277" s="274">
        <f t="shared" si="4"/>
        <v>120</v>
      </c>
      <c r="D277" t="s">
        <v>1278</v>
      </c>
      <c r="E277" s="278">
        <v>45391</v>
      </c>
    </row>
    <row r="278" spans="1:5">
      <c r="A278">
        <v>277</v>
      </c>
      <c r="B278" t="s">
        <v>1276</v>
      </c>
      <c r="C278" s="274">
        <f t="shared" si="4"/>
        <v>120</v>
      </c>
      <c r="D278" t="s">
        <v>1281</v>
      </c>
      <c r="E278" s="278">
        <v>45391</v>
      </c>
    </row>
    <row r="279" spans="1:5">
      <c r="A279">
        <v>278</v>
      </c>
      <c r="B279" t="s">
        <v>1270</v>
      </c>
      <c r="C279" s="274">
        <f t="shared" si="4"/>
        <v>10</v>
      </c>
      <c r="D279" t="s">
        <v>1281</v>
      </c>
      <c r="E279" s="278">
        <v>45391</v>
      </c>
    </row>
    <row r="280" spans="1:5">
      <c r="A280">
        <v>279</v>
      </c>
      <c r="B280" t="s">
        <v>1276</v>
      </c>
      <c r="C280" s="274">
        <f t="shared" si="4"/>
        <v>120</v>
      </c>
      <c r="D280" t="s">
        <v>1277</v>
      </c>
      <c r="E280" s="278">
        <v>45391</v>
      </c>
    </row>
    <row r="281" spans="1:5">
      <c r="A281">
        <v>280</v>
      </c>
      <c r="B281" t="s">
        <v>1276</v>
      </c>
      <c r="C281" s="274">
        <f t="shared" si="4"/>
        <v>120</v>
      </c>
      <c r="D281" t="s">
        <v>1278</v>
      </c>
      <c r="E281" s="278">
        <v>45392</v>
      </c>
    </row>
    <row r="282" spans="1:5">
      <c r="A282">
        <v>281</v>
      </c>
      <c r="B282" t="s">
        <v>1271</v>
      </c>
      <c r="C282" s="274">
        <f t="shared" si="4"/>
        <v>20</v>
      </c>
      <c r="D282" t="s">
        <v>1281</v>
      </c>
      <c r="E282" s="278">
        <v>45392</v>
      </c>
    </row>
    <row r="283" spans="1:5">
      <c r="A283">
        <v>282</v>
      </c>
      <c r="B283" t="s">
        <v>1271</v>
      </c>
      <c r="C283" s="274">
        <f t="shared" si="4"/>
        <v>20</v>
      </c>
      <c r="D283" t="s">
        <v>1277</v>
      </c>
      <c r="E283" s="278">
        <v>45392</v>
      </c>
    </row>
    <row r="284" spans="1:5">
      <c r="A284">
        <v>283</v>
      </c>
      <c r="B284" t="s">
        <v>1273</v>
      </c>
      <c r="C284" s="274">
        <f t="shared" si="4"/>
        <v>30</v>
      </c>
      <c r="D284" t="s">
        <v>1278</v>
      </c>
      <c r="E284" s="278">
        <v>45392</v>
      </c>
    </row>
    <row r="285" spans="1:5">
      <c r="A285">
        <v>284</v>
      </c>
      <c r="B285" t="s">
        <v>1270</v>
      </c>
      <c r="C285" s="274">
        <f t="shared" si="4"/>
        <v>10</v>
      </c>
      <c r="D285" t="s">
        <v>1278</v>
      </c>
      <c r="E285" s="278">
        <v>45392</v>
      </c>
    </row>
    <row r="286" spans="1:5">
      <c r="A286">
        <v>285</v>
      </c>
      <c r="B286" t="s">
        <v>1270</v>
      </c>
      <c r="C286" s="274">
        <f t="shared" si="4"/>
        <v>10</v>
      </c>
      <c r="D286" t="s">
        <v>1277</v>
      </c>
      <c r="E286" s="278">
        <v>45393</v>
      </c>
    </row>
    <row r="287" spans="1:5">
      <c r="A287">
        <v>286</v>
      </c>
      <c r="B287" t="s">
        <v>1273</v>
      </c>
      <c r="C287" s="274">
        <f t="shared" si="4"/>
        <v>30</v>
      </c>
      <c r="D287" t="s">
        <v>1278</v>
      </c>
      <c r="E287" s="278">
        <v>45393</v>
      </c>
    </row>
    <row r="288" spans="1:5">
      <c r="A288">
        <v>287</v>
      </c>
      <c r="B288" t="s">
        <v>1275</v>
      </c>
      <c r="C288" s="274">
        <f t="shared" si="4"/>
        <v>90</v>
      </c>
      <c r="D288" t="s">
        <v>1277</v>
      </c>
      <c r="E288" s="278">
        <v>45394</v>
      </c>
    </row>
    <row r="289" spans="1:5">
      <c r="A289">
        <v>288</v>
      </c>
      <c r="B289" t="s">
        <v>1275</v>
      </c>
      <c r="C289" s="274">
        <f t="shared" si="4"/>
        <v>90</v>
      </c>
      <c r="D289" t="s">
        <v>1278</v>
      </c>
      <c r="E289" s="278">
        <v>45394</v>
      </c>
    </row>
    <row r="290" spans="1:5">
      <c r="A290">
        <v>289</v>
      </c>
      <c r="B290" t="s">
        <v>1273</v>
      </c>
      <c r="C290" s="274">
        <f t="shared" si="4"/>
        <v>30</v>
      </c>
      <c r="D290" t="s">
        <v>1278</v>
      </c>
      <c r="E290" s="278">
        <v>45395</v>
      </c>
    </row>
    <row r="291" spans="1:5">
      <c r="A291">
        <v>290</v>
      </c>
      <c r="B291" t="s">
        <v>1272</v>
      </c>
      <c r="C291" s="274">
        <f t="shared" si="4"/>
        <v>80</v>
      </c>
      <c r="D291" t="s">
        <v>1280</v>
      </c>
      <c r="E291" s="278">
        <v>45395</v>
      </c>
    </row>
    <row r="292" spans="1:5">
      <c r="A292">
        <v>291</v>
      </c>
      <c r="B292" t="s">
        <v>1275</v>
      </c>
      <c r="C292" s="274">
        <f t="shared" si="4"/>
        <v>90</v>
      </c>
      <c r="D292" t="s">
        <v>1278</v>
      </c>
      <c r="E292" s="278">
        <v>45395</v>
      </c>
    </row>
    <row r="293" spans="1:5">
      <c r="A293">
        <v>292</v>
      </c>
      <c r="B293" t="s">
        <v>1271</v>
      </c>
      <c r="C293" s="274">
        <f t="shared" si="4"/>
        <v>20</v>
      </c>
      <c r="D293" t="s">
        <v>1277</v>
      </c>
      <c r="E293" s="278">
        <v>45396</v>
      </c>
    </row>
    <row r="294" spans="1:5">
      <c r="A294">
        <v>293</v>
      </c>
      <c r="B294" t="s">
        <v>1275</v>
      </c>
      <c r="C294" s="274">
        <f t="shared" si="4"/>
        <v>90</v>
      </c>
      <c r="D294" t="s">
        <v>1281</v>
      </c>
      <c r="E294" s="278">
        <v>45397</v>
      </c>
    </row>
    <row r="295" spans="1:5">
      <c r="A295">
        <v>294</v>
      </c>
      <c r="B295" t="s">
        <v>1272</v>
      </c>
      <c r="C295" s="274">
        <f t="shared" si="4"/>
        <v>80</v>
      </c>
      <c r="D295" t="s">
        <v>1278</v>
      </c>
      <c r="E295" s="278">
        <v>45397</v>
      </c>
    </row>
    <row r="296" spans="1:5">
      <c r="A296">
        <v>295</v>
      </c>
      <c r="B296" t="s">
        <v>1273</v>
      </c>
      <c r="C296" s="274">
        <f t="shared" si="4"/>
        <v>30</v>
      </c>
      <c r="D296" t="s">
        <v>1280</v>
      </c>
      <c r="E296" s="278">
        <v>45398</v>
      </c>
    </row>
    <row r="297" spans="1:5">
      <c r="A297">
        <v>296</v>
      </c>
      <c r="B297" t="s">
        <v>1271</v>
      </c>
      <c r="C297" s="274">
        <f t="shared" si="4"/>
        <v>20</v>
      </c>
      <c r="D297" t="s">
        <v>1277</v>
      </c>
      <c r="E297" s="278">
        <v>45399</v>
      </c>
    </row>
    <row r="298" spans="1:5">
      <c r="A298">
        <v>297</v>
      </c>
      <c r="B298" t="s">
        <v>1272</v>
      </c>
      <c r="C298" s="274">
        <f t="shared" si="4"/>
        <v>80</v>
      </c>
      <c r="D298" t="s">
        <v>1281</v>
      </c>
      <c r="E298" s="278">
        <v>45399</v>
      </c>
    </row>
    <row r="299" spans="1:5">
      <c r="A299">
        <v>298</v>
      </c>
      <c r="B299" t="s">
        <v>1275</v>
      </c>
      <c r="C299" s="274">
        <f t="shared" si="4"/>
        <v>90</v>
      </c>
      <c r="D299" t="s">
        <v>1278</v>
      </c>
      <c r="E299" s="278">
        <v>45400</v>
      </c>
    </row>
    <row r="300" spans="1:5">
      <c r="A300">
        <v>299</v>
      </c>
      <c r="B300" t="s">
        <v>1270</v>
      </c>
      <c r="C300" s="274">
        <f t="shared" si="4"/>
        <v>10</v>
      </c>
      <c r="D300" t="s">
        <v>1277</v>
      </c>
      <c r="E300" s="278">
        <v>45401</v>
      </c>
    </row>
    <row r="301" spans="1:5">
      <c r="A301">
        <v>300</v>
      </c>
      <c r="B301" t="s">
        <v>1274</v>
      </c>
      <c r="C301" s="274">
        <f t="shared" si="4"/>
        <v>50</v>
      </c>
      <c r="D301" t="s">
        <v>1278</v>
      </c>
      <c r="E301" s="278">
        <v>45402</v>
      </c>
    </row>
    <row r="302" spans="1:5">
      <c r="A302">
        <v>301</v>
      </c>
      <c r="B302" t="s">
        <v>1273</v>
      </c>
      <c r="C302" s="274">
        <f t="shared" si="4"/>
        <v>30</v>
      </c>
      <c r="D302" t="s">
        <v>1277</v>
      </c>
      <c r="E302" s="278">
        <v>45402</v>
      </c>
    </row>
    <row r="303" spans="1:5">
      <c r="A303">
        <v>302</v>
      </c>
      <c r="B303" t="s">
        <v>1270</v>
      </c>
      <c r="C303" s="274">
        <f t="shared" si="4"/>
        <v>10</v>
      </c>
      <c r="D303" t="s">
        <v>1278</v>
      </c>
      <c r="E303" s="278">
        <v>45403</v>
      </c>
    </row>
    <row r="304" spans="1:5">
      <c r="A304">
        <v>303</v>
      </c>
      <c r="B304" t="s">
        <v>1272</v>
      </c>
      <c r="C304" s="274">
        <f t="shared" si="4"/>
        <v>80</v>
      </c>
      <c r="D304" t="s">
        <v>1280</v>
      </c>
      <c r="E304" s="278">
        <v>45404</v>
      </c>
    </row>
    <row r="305" spans="1:5">
      <c r="A305">
        <v>304</v>
      </c>
      <c r="B305" t="s">
        <v>1276</v>
      </c>
      <c r="C305" s="274">
        <f t="shared" si="4"/>
        <v>120</v>
      </c>
      <c r="D305" t="s">
        <v>1279</v>
      </c>
      <c r="E305" s="278">
        <v>45404</v>
      </c>
    </row>
    <row r="306" spans="1:5">
      <c r="A306">
        <v>305</v>
      </c>
      <c r="B306" t="s">
        <v>1271</v>
      </c>
      <c r="C306" s="274">
        <f t="shared" si="4"/>
        <v>20</v>
      </c>
      <c r="D306" t="s">
        <v>1279</v>
      </c>
      <c r="E306" s="278">
        <v>45404</v>
      </c>
    </row>
    <row r="307" spans="1:5">
      <c r="A307">
        <v>306</v>
      </c>
      <c r="B307" t="s">
        <v>1276</v>
      </c>
      <c r="C307" s="274">
        <f t="shared" si="4"/>
        <v>120</v>
      </c>
      <c r="D307" t="s">
        <v>1278</v>
      </c>
      <c r="E307" s="278">
        <v>45405</v>
      </c>
    </row>
    <row r="308" spans="1:5">
      <c r="A308">
        <v>307</v>
      </c>
      <c r="B308" t="s">
        <v>1276</v>
      </c>
      <c r="C308" s="274">
        <f t="shared" si="4"/>
        <v>120</v>
      </c>
      <c r="D308" t="s">
        <v>1277</v>
      </c>
      <c r="E308" s="278">
        <v>45405</v>
      </c>
    </row>
    <row r="309" spans="1:5">
      <c r="A309">
        <v>308</v>
      </c>
      <c r="B309" t="s">
        <v>1271</v>
      </c>
      <c r="C309" s="274">
        <f t="shared" si="4"/>
        <v>20</v>
      </c>
      <c r="D309" t="s">
        <v>1277</v>
      </c>
      <c r="E309" s="278">
        <v>45405</v>
      </c>
    </row>
    <row r="310" spans="1:5">
      <c r="A310">
        <v>309</v>
      </c>
      <c r="B310" t="s">
        <v>1270</v>
      </c>
      <c r="C310" s="274">
        <f t="shared" si="4"/>
        <v>10</v>
      </c>
      <c r="D310" t="s">
        <v>1281</v>
      </c>
      <c r="E310" s="278">
        <v>45406</v>
      </c>
    </row>
    <row r="311" spans="1:5">
      <c r="A311">
        <v>310</v>
      </c>
      <c r="B311" t="s">
        <v>1275</v>
      </c>
      <c r="C311" s="274">
        <f t="shared" si="4"/>
        <v>90</v>
      </c>
      <c r="D311" t="s">
        <v>1277</v>
      </c>
      <c r="E311" s="278">
        <v>45408</v>
      </c>
    </row>
    <row r="312" spans="1:5">
      <c r="A312">
        <v>311</v>
      </c>
      <c r="B312" t="s">
        <v>1274</v>
      </c>
      <c r="C312" s="274">
        <f t="shared" si="4"/>
        <v>50</v>
      </c>
      <c r="D312" t="s">
        <v>1278</v>
      </c>
      <c r="E312" s="278">
        <v>45408</v>
      </c>
    </row>
    <row r="313" spans="1:5">
      <c r="A313">
        <v>312</v>
      </c>
      <c r="B313" t="s">
        <v>1276</v>
      </c>
      <c r="C313" s="274">
        <f t="shared" si="4"/>
        <v>120</v>
      </c>
      <c r="D313" t="s">
        <v>1279</v>
      </c>
      <c r="E313" s="278">
        <v>45408</v>
      </c>
    </row>
    <row r="314" spans="1:5">
      <c r="A314">
        <v>313</v>
      </c>
      <c r="B314" t="s">
        <v>1274</v>
      </c>
      <c r="C314" s="274">
        <f t="shared" si="4"/>
        <v>50</v>
      </c>
      <c r="D314" t="s">
        <v>1279</v>
      </c>
      <c r="E314" s="278">
        <v>45408</v>
      </c>
    </row>
    <row r="315" spans="1:5">
      <c r="A315">
        <v>314</v>
      </c>
      <c r="B315" t="s">
        <v>1271</v>
      </c>
      <c r="C315" s="274">
        <f t="shared" si="4"/>
        <v>20</v>
      </c>
      <c r="D315" t="s">
        <v>1279</v>
      </c>
      <c r="E315" s="278">
        <v>45409</v>
      </c>
    </row>
    <row r="316" spans="1:5">
      <c r="A316">
        <v>315</v>
      </c>
      <c r="B316" t="s">
        <v>1271</v>
      </c>
      <c r="C316" s="274">
        <f t="shared" si="4"/>
        <v>20</v>
      </c>
      <c r="D316" t="s">
        <v>1278</v>
      </c>
      <c r="E316" s="278">
        <v>45409</v>
      </c>
    </row>
    <row r="317" spans="1:5">
      <c r="A317">
        <v>316</v>
      </c>
      <c r="B317" t="s">
        <v>1274</v>
      </c>
      <c r="C317" s="274">
        <f t="shared" si="4"/>
        <v>50</v>
      </c>
      <c r="D317" t="s">
        <v>1280</v>
      </c>
      <c r="E317" s="278">
        <v>45410</v>
      </c>
    </row>
    <row r="318" spans="1:5">
      <c r="A318">
        <v>317</v>
      </c>
      <c r="B318" t="s">
        <v>1275</v>
      </c>
      <c r="C318" s="274">
        <f t="shared" si="4"/>
        <v>90</v>
      </c>
      <c r="D318" t="s">
        <v>1277</v>
      </c>
      <c r="E318" s="278">
        <v>45410</v>
      </c>
    </row>
    <row r="319" spans="1:5">
      <c r="A319">
        <v>318</v>
      </c>
      <c r="B319" t="s">
        <v>1271</v>
      </c>
      <c r="C319" s="274">
        <f t="shared" si="4"/>
        <v>20</v>
      </c>
      <c r="D319" t="s">
        <v>1278</v>
      </c>
      <c r="E319" s="278">
        <v>45410</v>
      </c>
    </row>
    <row r="320" spans="1:5">
      <c r="A320">
        <v>319</v>
      </c>
      <c r="B320" t="s">
        <v>1272</v>
      </c>
      <c r="C320" s="274">
        <f t="shared" si="4"/>
        <v>80</v>
      </c>
      <c r="D320" t="s">
        <v>1279</v>
      </c>
      <c r="E320" s="278">
        <v>45411</v>
      </c>
    </row>
    <row r="321" spans="1:5">
      <c r="A321">
        <v>320</v>
      </c>
      <c r="B321" t="s">
        <v>1275</v>
      </c>
      <c r="C321" s="274">
        <f t="shared" si="4"/>
        <v>90</v>
      </c>
      <c r="D321" t="s">
        <v>1277</v>
      </c>
      <c r="E321" s="278">
        <v>45411</v>
      </c>
    </row>
    <row r="322" spans="1:5">
      <c r="A322">
        <v>321</v>
      </c>
      <c r="B322" t="s">
        <v>1276</v>
      </c>
      <c r="C322" s="274">
        <f t="shared" si="4"/>
        <v>120</v>
      </c>
      <c r="D322" t="s">
        <v>1281</v>
      </c>
      <c r="E322" s="278">
        <v>45411</v>
      </c>
    </row>
    <row r="323" spans="1:5">
      <c r="A323">
        <v>322</v>
      </c>
      <c r="B323" t="s">
        <v>1272</v>
      </c>
      <c r="C323" s="274">
        <f t="shared" ref="C323:C386" si="5">VLOOKUP(B323,$L$2:$M$8,2,0)</f>
        <v>80</v>
      </c>
      <c r="D323" t="s">
        <v>1277</v>
      </c>
      <c r="E323" s="278">
        <v>45412</v>
      </c>
    </row>
    <row r="324" spans="1:5">
      <c r="A324">
        <v>323</v>
      </c>
      <c r="B324" t="s">
        <v>1272</v>
      </c>
      <c r="C324" s="274">
        <f t="shared" si="5"/>
        <v>80</v>
      </c>
      <c r="D324" t="s">
        <v>1278</v>
      </c>
      <c r="E324" s="278">
        <v>45412</v>
      </c>
    </row>
    <row r="325" spans="1:5">
      <c r="A325">
        <v>324</v>
      </c>
      <c r="B325" t="s">
        <v>1272</v>
      </c>
      <c r="C325" s="274">
        <f t="shared" si="5"/>
        <v>80</v>
      </c>
      <c r="D325" t="s">
        <v>1277</v>
      </c>
      <c r="E325" s="278">
        <v>45413</v>
      </c>
    </row>
    <row r="326" spans="1:5">
      <c r="A326">
        <v>325</v>
      </c>
      <c r="B326" t="s">
        <v>1273</v>
      </c>
      <c r="C326" s="274">
        <f t="shared" si="5"/>
        <v>30</v>
      </c>
      <c r="D326" t="s">
        <v>1279</v>
      </c>
      <c r="E326" s="278">
        <v>45413</v>
      </c>
    </row>
    <row r="327" spans="1:5">
      <c r="A327">
        <v>326</v>
      </c>
      <c r="B327" t="s">
        <v>1270</v>
      </c>
      <c r="C327" s="274">
        <f t="shared" si="5"/>
        <v>10</v>
      </c>
      <c r="D327" t="s">
        <v>1277</v>
      </c>
      <c r="E327" s="278">
        <v>45413</v>
      </c>
    </row>
    <row r="328" spans="1:5">
      <c r="A328">
        <v>327</v>
      </c>
      <c r="B328" t="s">
        <v>1271</v>
      </c>
      <c r="C328" s="274">
        <f t="shared" si="5"/>
        <v>20</v>
      </c>
      <c r="D328" t="s">
        <v>1278</v>
      </c>
      <c r="E328" s="278">
        <v>45414</v>
      </c>
    </row>
    <row r="329" spans="1:5">
      <c r="A329">
        <v>328</v>
      </c>
      <c r="B329" t="s">
        <v>1271</v>
      </c>
      <c r="C329" s="274">
        <f t="shared" si="5"/>
        <v>20</v>
      </c>
      <c r="D329" t="s">
        <v>1277</v>
      </c>
      <c r="E329" s="278">
        <v>45417</v>
      </c>
    </row>
    <row r="330" spans="1:5">
      <c r="A330">
        <v>329</v>
      </c>
      <c r="B330" t="s">
        <v>1274</v>
      </c>
      <c r="C330" s="274">
        <f t="shared" si="5"/>
        <v>50</v>
      </c>
      <c r="D330" t="s">
        <v>1278</v>
      </c>
      <c r="E330" s="278">
        <v>45418</v>
      </c>
    </row>
    <row r="331" spans="1:5">
      <c r="A331">
        <v>330</v>
      </c>
      <c r="B331" t="s">
        <v>1276</v>
      </c>
      <c r="C331" s="274">
        <f t="shared" si="5"/>
        <v>120</v>
      </c>
      <c r="D331" t="s">
        <v>1277</v>
      </c>
      <c r="E331" s="278">
        <v>45418</v>
      </c>
    </row>
    <row r="332" spans="1:5">
      <c r="A332">
        <v>331</v>
      </c>
      <c r="B332" t="s">
        <v>1272</v>
      </c>
      <c r="C332" s="274">
        <f t="shared" si="5"/>
        <v>80</v>
      </c>
      <c r="D332" t="s">
        <v>1278</v>
      </c>
      <c r="E332" s="278">
        <v>45418</v>
      </c>
    </row>
    <row r="333" spans="1:5">
      <c r="A333">
        <v>332</v>
      </c>
      <c r="B333" t="s">
        <v>1272</v>
      </c>
      <c r="C333" s="274">
        <f t="shared" si="5"/>
        <v>80</v>
      </c>
      <c r="D333" t="s">
        <v>1278</v>
      </c>
      <c r="E333" s="278">
        <v>45418</v>
      </c>
    </row>
    <row r="334" spans="1:5">
      <c r="A334">
        <v>333</v>
      </c>
      <c r="B334" t="s">
        <v>1272</v>
      </c>
      <c r="C334" s="274">
        <f t="shared" si="5"/>
        <v>80</v>
      </c>
      <c r="D334" t="s">
        <v>1280</v>
      </c>
      <c r="E334" s="278">
        <v>45419</v>
      </c>
    </row>
    <row r="335" spans="1:5">
      <c r="A335">
        <v>334</v>
      </c>
      <c r="B335" t="s">
        <v>1274</v>
      </c>
      <c r="C335" s="274">
        <f t="shared" si="5"/>
        <v>50</v>
      </c>
      <c r="D335" t="s">
        <v>1280</v>
      </c>
      <c r="E335" s="278">
        <v>45420</v>
      </c>
    </row>
    <row r="336" spans="1:5">
      <c r="A336">
        <v>335</v>
      </c>
      <c r="B336" t="s">
        <v>1275</v>
      </c>
      <c r="C336" s="274">
        <f t="shared" si="5"/>
        <v>90</v>
      </c>
      <c r="D336" t="s">
        <v>1280</v>
      </c>
      <c r="E336" s="278">
        <v>45420</v>
      </c>
    </row>
    <row r="337" spans="1:5">
      <c r="A337">
        <v>336</v>
      </c>
      <c r="B337" t="s">
        <v>1273</v>
      </c>
      <c r="C337" s="274">
        <f t="shared" si="5"/>
        <v>30</v>
      </c>
      <c r="D337" t="s">
        <v>1279</v>
      </c>
      <c r="E337" s="278">
        <v>45420</v>
      </c>
    </row>
    <row r="338" spans="1:5">
      <c r="A338">
        <v>337</v>
      </c>
      <c r="B338" t="s">
        <v>1274</v>
      </c>
      <c r="C338" s="274">
        <f t="shared" si="5"/>
        <v>50</v>
      </c>
      <c r="D338" t="s">
        <v>1278</v>
      </c>
      <c r="E338" s="278">
        <v>45421</v>
      </c>
    </row>
    <row r="339" spans="1:5">
      <c r="A339">
        <v>338</v>
      </c>
      <c r="B339" t="s">
        <v>1273</v>
      </c>
      <c r="C339" s="274">
        <f t="shared" si="5"/>
        <v>30</v>
      </c>
      <c r="D339" t="s">
        <v>1280</v>
      </c>
      <c r="E339" s="278">
        <v>45421</v>
      </c>
    </row>
    <row r="340" spans="1:5">
      <c r="A340">
        <v>339</v>
      </c>
      <c r="B340" t="s">
        <v>1275</v>
      </c>
      <c r="C340" s="274">
        <f t="shared" si="5"/>
        <v>90</v>
      </c>
      <c r="D340" t="s">
        <v>1280</v>
      </c>
      <c r="E340" s="278">
        <v>45421</v>
      </c>
    </row>
    <row r="341" spans="1:5">
      <c r="A341">
        <v>340</v>
      </c>
      <c r="B341" t="s">
        <v>1276</v>
      </c>
      <c r="C341" s="274">
        <f t="shared" si="5"/>
        <v>120</v>
      </c>
      <c r="D341" t="s">
        <v>1279</v>
      </c>
      <c r="E341" s="278">
        <v>45421</v>
      </c>
    </row>
    <row r="342" spans="1:5">
      <c r="A342">
        <v>341</v>
      </c>
      <c r="B342" t="s">
        <v>1275</v>
      </c>
      <c r="C342" s="274">
        <f t="shared" si="5"/>
        <v>90</v>
      </c>
      <c r="D342" t="s">
        <v>1277</v>
      </c>
      <c r="E342" s="278">
        <v>45421</v>
      </c>
    </row>
    <row r="343" spans="1:5">
      <c r="A343">
        <v>342</v>
      </c>
      <c r="B343" t="s">
        <v>1275</v>
      </c>
      <c r="C343" s="274">
        <f t="shared" si="5"/>
        <v>90</v>
      </c>
      <c r="D343" t="s">
        <v>1278</v>
      </c>
      <c r="E343" s="278">
        <v>45421</v>
      </c>
    </row>
    <row r="344" spans="1:5">
      <c r="A344">
        <v>343</v>
      </c>
      <c r="B344" t="s">
        <v>1272</v>
      </c>
      <c r="C344" s="274">
        <f t="shared" si="5"/>
        <v>80</v>
      </c>
      <c r="D344" t="s">
        <v>1278</v>
      </c>
      <c r="E344" s="278">
        <v>45421</v>
      </c>
    </row>
    <row r="345" spans="1:5">
      <c r="A345">
        <v>344</v>
      </c>
      <c r="B345" t="s">
        <v>1275</v>
      </c>
      <c r="C345" s="274">
        <f t="shared" si="5"/>
        <v>90</v>
      </c>
      <c r="D345" t="s">
        <v>1279</v>
      </c>
      <c r="E345" s="278">
        <v>45422</v>
      </c>
    </row>
    <row r="346" spans="1:5">
      <c r="A346">
        <v>345</v>
      </c>
      <c r="B346" t="s">
        <v>1274</v>
      </c>
      <c r="C346" s="274">
        <f t="shared" si="5"/>
        <v>50</v>
      </c>
      <c r="D346" t="s">
        <v>1278</v>
      </c>
      <c r="E346" s="278">
        <v>45422</v>
      </c>
    </row>
    <row r="347" spans="1:5">
      <c r="A347">
        <v>346</v>
      </c>
      <c r="B347" t="s">
        <v>1275</v>
      </c>
      <c r="C347" s="274">
        <f t="shared" si="5"/>
        <v>90</v>
      </c>
      <c r="D347" t="s">
        <v>1278</v>
      </c>
      <c r="E347" s="278">
        <v>45422</v>
      </c>
    </row>
    <row r="348" spans="1:5">
      <c r="A348">
        <v>347</v>
      </c>
      <c r="B348" t="s">
        <v>1275</v>
      </c>
      <c r="C348" s="274">
        <f t="shared" si="5"/>
        <v>90</v>
      </c>
      <c r="D348" t="s">
        <v>1277</v>
      </c>
      <c r="E348" s="278">
        <v>45423</v>
      </c>
    </row>
    <row r="349" spans="1:5">
      <c r="A349">
        <v>348</v>
      </c>
      <c r="B349" t="s">
        <v>1273</v>
      </c>
      <c r="C349" s="274">
        <f t="shared" si="5"/>
        <v>30</v>
      </c>
      <c r="D349" t="s">
        <v>1278</v>
      </c>
      <c r="E349" s="278">
        <v>45423</v>
      </c>
    </row>
    <row r="350" spans="1:5">
      <c r="A350">
        <v>349</v>
      </c>
      <c r="B350" t="s">
        <v>1270</v>
      </c>
      <c r="C350" s="274">
        <f t="shared" si="5"/>
        <v>10</v>
      </c>
      <c r="D350" t="s">
        <v>1277</v>
      </c>
      <c r="E350" s="278">
        <v>45424</v>
      </c>
    </row>
    <row r="351" spans="1:5">
      <c r="A351">
        <v>350</v>
      </c>
      <c r="B351" t="s">
        <v>1275</v>
      </c>
      <c r="C351" s="274">
        <f t="shared" si="5"/>
        <v>90</v>
      </c>
      <c r="D351" t="s">
        <v>1280</v>
      </c>
      <c r="E351" s="278">
        <v>45424</v>
      </c>
    </row>
    <row r="352" spans="1:5">
      <c r="A352">
        <v>351</v>
      </c>
      <c r="B352" t="s">
        <v>1274</v>
      </c>
      <c r="C352" s="274">
        <f t="shared" si="5"/>
        <v>50</v>
      </c>
      <c r="D352" t="s">
        <v>1278</v>
      </c>
      <c r="E352" s="278">
        <v>45424</v>
      </c>
    </row>
    <row r="353" spans="1:5">
      <c r="A353">
        <v>352</v>
      </c>
      <c r="B353" t="s">
        <v>1275</v>
      </c>
      <c r="C353" s="274">
        <f t="shared" si="5"/>
        <v>90</v>
      </c>
      <c r="D353" t="s">
        <v>1279</v>
      </c>
      <c r="E353" s="278">
        <v>45424</v>
      </c>
    </row>
    <row r="354" spans="1:5">
      <c r="A354">
        <v>353</v>
      </c>
      <c r="B354" t="s">
        <v>1276</v>
      </c>
      <c r="C354" s="274">
        <f t="shared" si="5"/>
        <v>120</v>
      </c>
      <c r="D354" t="s">
        <v>1278</v>
      </c>
      <c r="E354" s="278">
        <v>45424</v>
      </c>
    </row>
    <row r="355" spans="1:5">
      <c r="A355">
        <v>354</v>
      </c>
      <c r="B355" t="s">
        <v>1274</v>
      </c>
      <c r="C355" s="274">
        <f t="shared" si="5"/>
        <v>50</v>
      </c>
      <c r="D355" t="s">
        <v>1277</v>
      </c>
      <c r="E355" s="278">
        <v>45425</v>
      </c>
    </row>
    <row r="356" spans="1:5">
      <c r="A356">
        <v>355</v>
      </c>
      <c r="B356" t="s">
        <v>1276</v>
      </c>
      <c r="C356" s="274">
        <f t="shared" si="5"/>
        <v>120</v>
      </c>
      <c r="D356" t="s">
        <v>1277</v>
      </c>
      <c r="E356" s="278">
        <v>45425</v>
      </c>
    </row>
    <row r="357" spans="1:5">
      <c r="A357">
        <v>356</v>
      </c>
      <c r="B357" t="s">
        <v>1276</v>
      </c>
      <c r="C357" s="274">
        <f t="shared" si="5"/>
        <v>120</v>
      </c>
      <c r="D357" t="s">
        <v>1277</v>
      </c>
      <c r="E357" s="278">
        <v>45425</v>
      </c>
    </row>
    <row r="358" spans="1:5">
      <c r="A358">
        <v>357</v>
      </c>
      <c r="B358" t="s">
        <v>1272</v>
      </c>
      <c r="C358" s="274">
        <f t="shared" si="5"/>
        <v>80</v>
      </c>
      <c r="D358" t="s">
        <v>1277</v>
      </c>
      <c r="E358" s="278">
        <v>45425</v>
      </c>
    </row>
    <row r="359" spans="1:5">
      <c r="A359">
        <v>358</v>
      </c>
      <c r="B359" t="s">
        <v>1274</v>
      </c>
      <c r="C359" s="274">
        <f t="shared" si="5"/>
        <v>50</v>
      </c>
      <c r="D359" t="s">
        <v>1277</v>
      </c>
      <c r="E359" s="278">
        <v>45425</v>
      </c>
    </row>
    <row r="360" spans="1:5">
      <c r="A360">
        <v>359</v>
      </c>
      <c r="B360" t="s">
        <v>1274</v>
      </c>
      <c r="C360" s="274">
        <f t="shared" si="5"/>
        <v>50</v>
      </c>
      <c r="D360" t="s">
        <v>1277</v>
      </c>
      <c r="E360" s="278">
        <v>45425</v>
      </c>
    </row>
    <row r="361" spans="1:5">
      <c r="A361">
        <v>360</v>
      </c>
      <c r="B361" t="s">
        <v>1275</v>
      </c>
      <c r="C361" s="274">
        <f t="shared" si="5"/>
        <v>90</v>
      </c>
      <c r="D361" t="s">
        <v>1279</v>
      </c>
      <c r="E361" s="278">
        <v>45426</v>
      </c>
    </row>
    <row r="362" spans="1:5">
      <c r="A362">
        <v>361</v>
      </c>
      <c r="B362" t="s">
        <v>1270</v>
      </c>
      <c r="C362" s="274">
        <f t="shared" si="5"/>
        <v>10</v>
      </c>
      <c r="D362" t="s">
        <v>1279</v>
      </c>
      <c r="E362" s="278">
        <v>45426</v>
      </c>
    </row>
    <row r="363" spans="1:5">
      <c r="A363">
        <v>362</v>
      </c>
      <c r="B363" t="s">
        <v>1276</v>
      </c>
      <c r="C363" s="274">
        <f t="shared" si="5"/>
        <v>120</v>
      </c>
      <c r="D363" t="s">
        <v>1278</v>
      </c>
      <c r="E363" s="278">
        <v>45426</v>
      </c>
    </row>
    <row r="364" spans="1:5">
      <c r="A364">
        <v>363</v>
      </c>
      <c r="B364" t="s">
        <v>1272</v>
      </c>
      <c r="C364" s="274">
        <f t="shared" si="5"/>
        <v>80</v>
      </c>
      <c r="D364" t="s">
        <v>1277</v>
      </c>
      <c r="E364" s="278">
        <v>45427</v>
      </c>
    </row>
    <row r="365" spans="1:5">
      <c r="A365">
        <v>364</v>
      </c>
      <c r="B365" t="s">
        <v>1276</v>
      </c>
      <c r="C365" s="274">
        <f t="shared" si="5"/>
        <v>120</v>
      </c>
      <c r="D365" t="s">
        <v>1279</v>
      </c>
      <c r="E365" s="278">
        <v>45428</v>
      </c>
    </row>
    <row r="366" spans="1:5">
      <c r="A366">
        <v>365</v>
      </c>
      <c r="B366" t="s">
        <v>1271</v>
      </c>
      <c r="C366" s="274">
        <f t="shared" si="5"/>
        <v>20</v>
      </c>
      <c r="D366" t="s">
        <v>1277</v>
      </c>
      <c r="E366" s="278">
        <v>45428</v>
      </c>
    </row>
    <row r="367" spans="1:5">
      <c r="A367">
        <v>366</v>
      </c>
      <c r="B367" t="s">
        <v>1276</v>
      </c>
      <c r="C367" s="274">
        <f t="shared" si="5"/>
        <v>120</v>
      </c>
      <c r="D367" t="s">
        <v>1277</v>
      </c>
      <c r="E367" s="278">
        <v>45429</v>
      </c>
    </row>
    <row r="368" spans="1:5">
      <c r="A368">
        <v>367</v>
      </c>
      <c r="B368" t="s">
        <v>1272</v>
      </c>
      <c r="C368" s="274">
        <f t="shared" si="5"/>
        <v>80</v>
      </c>
      <c r="D368" t="s">
        <v>1279</v>
      </c>
      <c r="E368" s="278">
        <v>45430</v>
      </c>
    </row>
    <row r="369" spans="1:5">
      <c r="A369">
        <v>368</v>
      </c>
      <c r="B369" t="s">
        <v>1272</v>
      </c>
      <c r="C369" s="274">
        <f t="shared" si="5"/>
        <v>80</v>
      </c>
      <c r="D369" t="s">
        <v>1277</v>
      </c>
      <c r="E369" s="278">
        <v>45430</v>
      </c>
    </row>
    <row r="370" spans="1:5">
      <c r="A370">
        <v>369</v>
      </c>
      <c r="B370" t="s">
        <v>1271</v>
      </c>
      <c r="C370" s="274">
        <f t="shared" si="5"/>
        <v>20</v>
      </c>
      <c r="D370" t="s">
        <v>1281</v>
      </c>
      <c r="E370" s="278">
        <v>45430</v>
      </c>
    </row>
    <row r="371" spans="1:5">
      <c r="A371">
        <v>370</v>
      </c>
      <c r="B371" t="s">
        <v>1273</v>
      </c>
      <c r="C371" s="274">
        <f t="shared" si="5"/>
        <v>30</v>
      </c>
      <c r="D371" t="s">
        <v>1279</v>
      </c>
      <c r="E371" s="278">
        <v>45430</v>
      </c>
    </row>
    <row r="372" spans="1:5">
      <c r="A372">
        <v>371</v>
      </c>
      <c r="B372" t="s">
        <v>1272</v>
      </c>
      <c r="C372" s="274">
        <f t="shared" si="5"/>
        <v>80</v>
      </c>
      <c r="D372" t="s">
        <v>1279</v>
      </c>
      <c r="E372" s="278">
        <v>45430</v>
      </c>
    </row>
    <row r="373" spans="1:5">
      <c r="A373">
        <v>372</v>
      </c>
      <c r="B373" t="s">
        <v>1275</v>
      </c>
      <c r="C373" s="274">
        <f t="shared" si="5"/>
        <v>90</v>
      </c>
      <c r="D373" t="s">
        <v>1280</v>
      </c>
      <c r="E373" s="278">
        <v>45430</v>
      </c>
    </row>
    <row r="374" spans="1:5">
      <c r="A374">
        <v>373</v>
      </c>
      <c r="B374" t="s">
        <v>1276</v>
      </c>
      <c r="C374" s="274">
        <f t="shared" si="5"/>
        <v>120</v>
      </c>
      <c r="D374" t="s">
        <v>1281</v>
      </c>
      <c r="E374" s="278">
        <v>45431</v>
      </c>
    </row>
    <row r="375" spans="1:5">
      <c r="A375">
        <v>374</v>
      </c>
      <c r="B375" t="s">
        <v>1273</v>
      </c>
      <c r="C375" s="274">
        <f t="shared" si="5"/>
        <v>30</v>
      </c>
      <c r="D375" t="s">
        <v>1277</v>
      </c>
      <c r="E375" s="278">
        <v>45431</v>
      </c>
    </row>
    <row r="376" spans="1:5">
      <c r="A376">
        <v>375</v>
      </c>
      <c r="B376" t="s">
        <v>1275</v>
      </c>
      <c r="C376" s="274">
        <f t="shared" si="5"/>
        <v>90</v>
      </c>
      <c r="D376" t="s">
        <v>1278</v>
      </c>
      <c r="E376" s="278">
        <v>45432</v>
      </c>
    </row>
    <row r="377" spans="1:5">
      <c r="A377">
        <v>376</v>
      </c>
      <c r="B377" t="s">
        <v>1275</v>
      </c>
      <c r="C377" s="274">
        <f t="shared" si="5"/>
        <v>90</v>
      </c>
      <c r="D377" t="s">
        <v>1277</v>
      </c>
      <c r="E377" s="278">
        <v>45433</v>
      </c>
    </row>
    <row r="378" spans="1:5">
      <c r="A378">
        <v>377</v>
      </c>
      <c r="B378" t="s">
        <v>1271</v>
      </c>
      <c r="C378" s="274">
        <f t="shared" si="5"/>
        <v>20</v>
      </c>
      <c r="D378" t="s">
        <v>1278</v>
      </c>
      <c r="E378" s="278">
        <v>45433</v>
      </c>
    </row>
    <row r="379" spans="1:5">
      <c r="A379">
        <v>378</v>
      </c>
      <c r="B379" t="s">
        <v>1272</v>
      </c>
      <c r="C379" s="274">
        <f t="shared" si="5"/>
        <v>80</v>
      </c>
      <c r="D379" t="s">
        <v>1277</v>
      </c>
      <c r="E379" s="278">
        <v>45434</v>
      </c>
    </row>
    <row r="380" spans="1:5">
      <c r="A380">
        <v>379</v>
      </c>
      <c r="B380" t="s">
        <v>1276</v>
      </c>
      <c r="C380" s="274">
        <f t="shared" si="5"/>
        <v>120</v>
      </c>
      <c r="D380" t="s">
        <v>1280</v>
      </c>
      <c r="E380" s="278">
        <v>45434</v>
      </c>
    </row>
    <row r="381" spans="1:5">
      <c r="A381">
        <v>380</v>
      </c>
      <c r="B381" t="s">
        <v>1272</v>
      </c>
      <c r="C381" s="274">
        <f t="shared" si="5"/>
        <v>80</v>
      </c>
      <c r="D381" t="s">
        <v>1278</v>
      </c>
      <c r="E381" s="278">
        <v>45434</v>
      </c>
    </row>
    <row r="382" spans="1:5">
      <c r="A382">
        <v>381</v>
      </c>
      <c r="B382" t="s">
        <v>1273</v>
      </c>
      <c r="C382" s="274">
        <f t="shared" si="5"/>
        <v>30</v>
      </c>
      <c r="D382" t="s">
        <v>1281</v>
      </c>
      <c r="E382" s="278">
        <v>45435</v>
      </c>
    </row>
    <row r="383" spans="1:5">
      <c r="A383">
        <v>382</v>
      </c>
      <c r="B383" t="s">
        <v>1270</v>
      </c>
      <c r="C383" s="274">
        <f t="shared" si="5"/>
        <v>10</v>
      </c>
      <c r="D383" t="s">
        <v>1279</v>
      </c>
      <c r="E383" s="278">
        <v>45435</v>
      </c>
    </row>
    <row r="384" spans="1:5">
      <c r="A384">
        <v>383</v>
      </c>
      <c r="B384" t="s">
        <v>1274</v>
      </c>
      <c r="C384" s="274">
        <f t="shared" si="5"/>
        <v>50</v>
      </c>
      <c r="D384" t="s">
        <v>1279</v>
      </c>
      <c r="E384" s="278">
        <v>45435</v>
      </c>
    </row>
    <row r="385" spans="1:5">
      <c r="A385">
        <v>384</v>
      </c>
      <c r="B385" t="s">
        <v>1275</v>
      </c>
      <c r="C385" s="274">
        <f t="shared" si="5"/>
        <v>90</v>
      </c>
      <c r="D385" t="s">
        <v>1280</v>
      </c>
      <c r="E385" s="278">
        <v>45435</v>
      </c>
    </row>
    <row r="386" spans="1:5">
      <c r="A386">
        <v>385</v>
      </c>
      <c r="B386" t="s">
        <v>1272</v>
      </c>
      <c r="C386" s="274">
        <f t="shared" si="5"/>
        <v>80</v>
      </c>
      <c r="D386" t="s">
        <v>1277</v>
      </c>
      <c r="E386" s="278">
        <v>45435</v>
      </c>
    </row>
    <row r="387" spans="1:5">
      <c r="A387">
        <v>386</v>
      </c>
      <c r="B387" t="s">
        <v>1273</v>
      </c>
      <c r="C387" s="274">
        <f t="shared" ref="C387:C450" si="6">VLOOKUP(B387,$L$2:$M$8,2,0)</f>
        <v>30</v>
      </c>
      <c r="D387" t="s">
        <v>1278</v>
      </c>
      <c r="E387" s="278">
        <v>45435</v>
      </c>
    </row>
    <row r="388" spans="1:5">
      <c r="A388">
        <v>387</v>
      </c>
      <c r="B388" t="s">
        <v>1271</v>
      </c>
      <c r="C388" s="274">
        <f t="shared" si="6"/>
        <v>20</v>
      </c>
      <c r="D388" t="s">
        <v>1277</v>
      </c>
      <c r="E388" s="278">
        <v>45436</v>
      </c>
    </row>
    <row r="389" spans="1:5">
      <c r="A389">
        <v>388</v>
      </c>
      <c r="B389" t="s">
        <v>1276</v>
      </c>
      <c r="C389" s="274">
        <f t="shared" si="6"/>
        <v>120</v>
      </c>
      <c r="D389" t="s">
        <v>1277</v>
      </c>
      <c r="E389" s="278">
        <v>45436</v>
      </c>
    </row>
    <row r="390" spans="1:5">
      <c r="A390">
        <v>389</v>
      </c>
      <c r="B390" t="s">
        <v>1271</v>
      </c>
      <c r="C390" s="274">
        <f t="shared" si="6"/>
        <v>20</v>
      </c>
      <c r="D390" t="s">
        <v>1277</v>
      </c>
      <c r="E390" s="278">
        <v>45436</v>
      </c>
    </row>
    <row r="391" spans="1:5">
      <c r="A391">
        <v>390</v>
      </c>
      <c r="B391" t="s">
        <v>1276</v>
      </c>
      <c r="C391" s="274">
        <f t="shared" si="6"/>
        <v>120</v>
      </c>
      <c r="D391" t="s">
        <v>1277</v>
      </c>
      <c r="E391" s="278">
        <v>45437</v>
      </c>
    </row>
    <row r="392" spans="1:5">
      <c r="A392">
        <v>391</v>
      </c>
      <c r="B392" t="s">
        <v>1271</v>
      </c>
      <c r="C392" s="274">
        <f t="shared" si="6"/>
        <v>20</v>
      </c>
      <c r="D392" t="s">
        <v>1279</v>
      </c>
      <c r="E392" s="278">
        <v>45437</v>
      </c>
    </row>
    <row r="393" spans="1:5">
      <c r="A393">
        <v>392</v>
      </c>
      <c r="B393" t="s">
        <v>1274</v>
      </c>
      <c r="C393" s="274">
        <f t="shared" si="6"/>
        <v>50</v>
      </c>
      <c r="D393" t="s">
        <v>1281</v>
      </c>
      <c r="E393" s="278">
        <v>45437</v>
      </c>
    </row>
    <row r="394" spans="1:5">
      <c r="A394">
        <v>393</v>
      </c>
      <c r="B394" t="s">
        <v>1275</v>
      </c>
      <c r="C394" s="274">
        <f t="shared" si="6"/>
        <v>90</v>
      </c>
      <c r="D394" t="s">
        <v>1278</v>
      </c>
      <c r="E394" s="278">
        <v>45438</v>
      </c>
    </row>
    <row r="395" spans="1:5">
      <c r="A395">
        <v>394</v>
      </c>
      <c r="B395" t="s">
        <v>1273</v>
      </c>
      <c r="C395" s="274">
        <f t="shared" si="6"/>
        <v>30</v>
      </c>
      <c r="D395" t="s">
        <v>1277</v>
      </c>
      <c r="E395" s="278">
        <v>45438</v>
      </c>
    </row>
    <row r="396" spans="1:5">
      <c r="A396">
        <v>395</v>
      </c>
      <c r="B396" t="s">
        <v>1275</v>
      </c>
      <c r="C396" s="274">
        <f t="shared" si="6"/>
        <v>90</v>
      </c>
      <c r="D396" t="s">
        <v>1277</v>
      </c>
      <c r="E396" s="278">
        <v>45438</v>
      </c>
    </row>
    <row r="397" spans="1:5">
      <c r="A397">
        <v>396</v>
      </c>
      <c r="B397" t="s">
        <v>1271</v>
      </c>
      <c r="C397" s="274">
        <f t="shared" si="6"/>
        <v>20</v>
      </c>
      <c r="D397" t="s">
        <v>1277</v>
      </c>
      <c r="E397" s="278">
        <v>45438</v>
      </c>
    </row>
    <row r="398" spans="1:5">
      <c r="A398">
        <v>397</v>
      </c>
      <c r="B398" t="s">
        <v>1271</v>
      </c>
      <c r="C398" s="274">
        <f t="shared" si="6"/>
        <v>20</v>
      </c>
      <c r="D398" t="s">
        <v>1277</v>
      </c>
      <c r="E398" s="278">
        <v>45438</v>
      </c>
    </row>
    <row r="399" spans="1:5">
      <c r="A399">
        <v>398</v>
      </c>
      <c r="B399" t="s">
        <v>1270</v>
      </c>
      <c r="C399" s="274">
        <f t="shared" si="6"/>
        <v>10</v>
      </c>
      <c r="D399" t="s">
        <v>1281</v>
      </c>
      <c r="E399" s="278">
        <v>45439</v>
      </c>
    </row>
    <row r="400" spans="1:5">
      <c r="A400">
        <v>399</v>
      </c>
      <c r="B400" t="s">
        <v>1271</v>
      </c>
      <c r="C400" s="274">
        <f t="shared" si="6"/>
        <v>20</v>
      </c>
      <c r="D400" t="s">
        <v>1279</v>
      </c>
      <c r="E400" s="278">
        <v>45440</v>
      </c>
    </row>
    <row r="401" spans="1:5">
      <c r="A401">
        <v>400</v>
      </c>
      <c r="B401" t="s">
        <v>1271</v>
      </c>
      <c r="C401" s="274">
        <f t="shared" si="6"/>
        <v>20</v>
      </c>
      <c r="D401" t="s">
        <v>1278</v>
      </c>
      <c r="E401" s="278">
        <v>45440</v>
      </c>
    </row>
    <row r="402" spans="1:5">
      <c r="A402">
        <v>401</v>
      </c>
      <c r="B402" t="s">
        <v>1270</v>
      </c>
      <c r="C402" s="274">
        <f t="shared" si="6"/>
        <v>10</v>
      </c>
      <c r="D402" t="s">
        <v>1279</v>
      </c>
      <c r="E402" s="278">
        <v>45440</v>
      </c>
    </row>
    <row r="403" spans="1:5">
      <c r="A403">
        <v>402</v>
      </c>
      <c r="B403" t="s">
        <v>1273</v>
      </c>
      <c r="C403" s="274">
        <f t="shared" si="6"/>
        <v>30</v>
      </c>
      <c r="D403" t="s">
        <v>1277</v>
      </c>
      <c r="E403" s="278">
        <v>45441</v>
      </c>
    </row>
    <row r="404" spans="1:5">
      <c r="A404">
        <v>403</v>
      </c>
      <c r="B404" t="s">
        <v>1270</v>
      </c>
      <c r="C404" s="274">
        <f t="shared" si="6"/>
        <v>10</v>
      </c>
      <c r="D404" t="s">
        <v>1279</v>
      </c>
      <c r="E404" s="278">
        <v>45441</v>
      </c>
    </row>
    <row r="405" spans="1:5">
      <c r="A405">
        <v>404</v>
      </c>
      <c r="B405" t="s">
        <v>1270</v>
      </c>
      <c r="C405" s="274">
        <f t="shared" si="6"/>
        <v>10</v>
      </c>
      <c r="D405" t="s">
        <v>1277</v>
      </c>
      <c r="E405" s="278">
        <v>45441</v>
      </c>
    </row>
    <row r="406" spans="1:5">
      <c r="A406">
        <v>405</v>
      </c>
      <c r="B406" t="s">
        <v>1275</v>
      </c>
      <c r="C406" s="274">
        <f t="shared" si="6"/>
        <v>90</v>
      </c>
      <c r="D406" t="s">
        <v>1280</v>
      </c>
      <c r="E406" s="278">
        <v>45442</v>
      </c>
    </row>
    <row r="407" spans="1:5">
      <c r="A407">
        <v>406</v>
      </c>
      <c r="B407" t="s">
        <v>1274</v>
      </c>
      <c r="C407" s="274">
        <f t="shared" si="6"/>
        <v>50</v>
      </c>
      <c r="D407" t="s">
        <v>1277</v>
      </c>
      <c r="E407" s="278">
        <v>45442</v>
      </c>
    </row>
    <row r="408" spans="1:5">
      <c r="A408">
        <v>407</v>
      </c>
      <c r="B408" t="s">
        <v>1270</v>
      </c>
      <c r="C408" s="274">
        <f t="shared" si="6"/>
        <v>10</v>
      </c>
      <c r="D408" t="s">
        <v>1278</v>
      </c>
      <c r="E408" s="278">
        <v>45442</v>
      </c>
    </row>
    <row r="409" spans="1:5">
      <c r="A409">
        <v>408</v>
      </c>
      <c r="B409" t="s">
        <v>1271</v>
      </c>
      <c r="C409" s="274">
        <f t="shared" si="6"/>
        <v>20</v>
      </c>
      <c r="D409" t="s">
        <v>1281</v>
      </c>
      <c r="E409" s="278">
        <v>45443</v>
      </c>
    </row>
    <row r="410" spans="1:5">
      <c r="A410">
        <v>409</v>
      </c>
      <c r="B410" t="s">
        <v>1276</v>
      </c>
      <c r="C410" s="274">
        <f t="shared" si="6"/>
        <v>120</v>
      </c>
      <c r="D410" t="s">
        <v>1281</v>
      </c>
      <c r="E410" s="278">
        <v>45443</v>
      </c>
    </row>
    <row r="411" spans="1:5">
      <c r="A411">
        <v>410</v>
      </c>
      <c r="B411" t="s">
        <v>1274</v>
      </c>
      <c r="C411" s="274">
        <f t="shared" si="6"/>
        <v>50</v>
      </c>
      <c r="D411" t="s">
        <v>1281</v>
      </c>
      <c r="E411" s="278">
        <v>45443</v>
      </c>
    </row>
    <row r="412" spans="1:5">
      <c r="A412">
        <v>411</v>
      </c>
      <c r="B412" t="s">
        <v>1272</v>
      </c>
      <c r="C412" s="274">
        <f t="shared" si="6"/>
        <v>80</v>
      </c>
      <c r="D412" t="s">
        <v>1281</v>
      </c>
      <c r="E412" s="278">
        <v>45444</v>
      </c>
    </row>
    <row r="413" spans="1:5">
      <c r="A413">
        <v>412</v>
      </c>
      <c r="B413" t="s">
        <v>1275</v>
      </c>
      <c r="C413" s="274">
        <f t="shared" si="6"/>
        <v>90</v>
      </c>
      <c r="D413" t="s">
        <v>1279</v>
      </c>
      <c r="E413" s="278">
        <v>45444</v>
      </c>
    </row>
    <row r="414" spans="1:5">
      <c r="A414">
        <v>413</v>
      </c>
      <c r="B414" t="s">
        <v>1273</v>
      </c>
      <c r="C414" s="274">
        <f t="shared" si="6"/>
        <v>30</v>
      </c>
      <c r="D414" t="s">
        <v>1277</v>
      </c>
      <c r="E414" s="278">
        <v>45444</v>
      </c>
    </row>
    <row r="415" spans="1:5">
      <c r="A415">
        <v>414</v>
      </c>
      <c r="B415" t="s">
        <v>1275</v>
      </c>
      <c r="C415" s="274">
        <f t="shared" si="6"/>
        <v>90</v>
      </c>
      <c r="D415" t="s">
        <v>1277</v>
      </c>
      <c r="E415" s="278">
        <v>45444</v>
      </c>
    </row>
    <row r="416" spans="1:5">
      <c r="A416">
        <v>415</v>
      </c>
      <c r="B416" t="s">
        <v>1272</v>
      </c>
      <c r="C416" s="274">
        <f t="shared" si="6"/>
        <v>80</v>
      </c>
      <c r="D416" t="s">
        <v>1278</v>
      </c>
      <c r="E416" s="278">
        <v>45445</v>
      </c>
    </row>
    <row r="417" spans="1:5">
      <c r="A417">
        <v>416</v>
      </c>
      <c r="B417" t="s">
        <v>1271</v>
      </c>
      <c r="C417" s="274">
        <f t="shared" si="6"/>
        <v>20</v>
      </c>
      <c r="D417" t="s">
        <v>1280</v>
      </c>
      <c r="E417" s="278">
        <v>45445</v>
      </c>
    </row>
    <row r="418" spans="1:5">
      <c r="A418">
        <v>417</v>
      </c>
      <c r="B418" t="s">
        <v>1272</v>
      </c>
      <c r="C418" s="274">
        <f t="shared" si="6"/>
        <v>80</v>
      </c>
      <c r="D418" t="s">
        <v>1280</v>
      </c>
      <c r="E418" s="278">
        <v>45446</v>
      </c>
    </row>
    <row r="419" spans="1:5">
      <c r="A419">
        <v>418</v>
      </c>
      <c r="B419" t="s">
        <v>1275</v>
      </c>
      <c r="C419" s="274">
        <f t="shared" si="6"/>
        <v>90</v>
      </c>
      <c r="D419" t="s">
        <v>1277</v>
      </c>
      <c r="E419" s="278">
        <v>45446</v>
      </c>
    </row>
    <row r="420" spans="1:5">
      <c r="A420">
        <v>419</v>
      </c>
      <c r="B420" t="s">
        <v>1271</v>
      </c>
      <c r="C420" s="274">
        <f t="shared" si="6"/>
        <v>20</v>
      </c>
      <c r="D420" t="s">
        <v>1281</v>
      </c>
      <c r="E420" s="278">
        <v>45446</v>
      </c>
    </row>
    <row r="421" spans="1:5">
      <c r="A421">
        <v>420</v>
      </c>
      <c r="B421" t="s">
        <v>1272</v>
      </c>
      <c r="C421" s="274">
        <f t="shared" si="6"/>
        <v>80</v>
      </c>
      <c r="D421" t="s">
        <v>1278</v>
      </c>
      <c r="E421" s="278">
        <v>45447</v>
      </c>
    </row>
    <row r="422" spans="1:5">
      <c r="A422">
        <v>421</v>
      </c>
      <c r="B422" t="s">
        <v>1271</v>
      </c>
      <c r="C422" s="274">
        <f t="shared" si="6"/>
        <v>20</v>
      </c>
      <c r="D422" t="s">
        <v>1277</v>
      </c>
      <c r="E422" s="278">
        <v>45449</v>
      </c>
    </row>
    <row r="423" spans="1:5">
      <c r="A423">
        <v>422</v>
      </c>
      <c r="B423" t="s">
        <v>1274</v>
      </c>
      <c r="C423" s="274">
        <f t="shared" si="6"/>
        <v>50</v>
      </c>
      <c r="D423" t="s">
        <v>1278</v>
      </c>
      <c r="E423" s="278">
        <v>45449</v>
      </c>
    </row>
    <row r="424" spans="1:5">
      <c r="A424">
        <v>423</v>
      </c>
      <c r="B424" t="s">
        <v>1273</v>
      </c>
      <c r="C424" s="274">
        <f t="shared" si="6"/>
        <v>30</v>
      </c>
      <c r="D424" t="s">
        <v>1279</v>
      </c>
      <c r="E424" s="278">
        <v>45449</v>
      </c>
    </row>
    <row r="425" spans="1:5">
      <c r="A425">
        <v>424</v>
      </c>
      <c r="B425" t="s">
        <v>1274</v>
      </c>
      <c r="C425" s="274">
        <f t="shared" si="6"/>
        <v>50</v>
      </c>
      <c r="D425" t="s">
        <v>1278</v>
      </c>
      <c r="E425" s="278">
        <v>45449</v>
      </c>
    </row>
    <row r="426" spans="1:5">
      <c r="A426">
        <v>425</v>
      </c>
      <c r="B426" t="s">
        <v>1273</v>
      </c>
      <c r="C426" s="274">
        <f t="shared" si="6"/>
        <v>30</v>
      </c>
      <c r="D426" t="s">
        <v>1278</v>
      </c>
      <c r="E426" s="278">
        <v>45450</v>
      </c>
    </row>
    <row r="427" spans="1:5">
      <c r="A427">
        <v>426</v>
      </c>
      <c r="B427" t="s">
        <v>1273</v>
      </c>
      <c r="C427" s="274">
        <f t="shared" si="6"/>
        <v>30</v>
      </c>
      <c r="D427" t="s">
        <v>1278</v>
      </c>
      <c r="E427" s="278">
        <v>45451</v>
      </c>
    </row>
    <row r="428" spans="1:5">
      <c r="A428">
        <v>427</v>
      </c>
      <c r="B428" t="s">
        <v>1273</v>
      </c>
      <c r="C428" s="274">
        <f t="shared" si="6"/>
        <v>30</v>
      </c>
      <c r="D428" t="s">
        <v>1277</v>
      </c>
      <c r="E428" s="278">
        <v>45451</v>
      </c>
    </row>
    <row r="429" spans="1:5">
      <c r="A429">
        <v>428</v>
      </c>
      <c r="B429" t="s">
        <v>1274</v>
      </c>
      <c r="C429" s="274">
        <f t="shared" si="6"/>
        <v>50</v>
      </c>
      <c r="D429" t="s">
        <v>1278</v>
      </c>
      <c r="E429" s="278">
        <v>45452</v>
      </c>
    </row>
    <row r="430" spans="1:5">
      <c r="A430">
        <v>429</v>
      </c>
      <c r="B430" t="s">
        <v>1275</v>
      </c>
      <c r="C430" s="274">
        <f t="shared" si="6"/>
        <v>90</v>
      </c>
      <c r="D430" t="s">
        <v>1278</v>
      </c>
      <c r="E430" s="278">
        <v>45452</v>
      </c>
    </row>
    <row r="431" spans="1:5">
      <c r="A431">
        <v>430</v>
      </c>
      <c r="B431" t="s">
        <v>1270</v>
      </c>
      <c r="C431" s="274">
        <f t="shared" si="6"/>
        <v>10</v>
      </c>
      <c r="D431" t="s">
        <v>1277</v>
      </c>
      <c r="E431" s="278">
        <v>45452</v>
      </c>
    </row>
    <row r="432" spans="1:5">
      <c r="A432">
        <v>431</v>
      </c>
      <c r="B432" t="s">
        <v>1276</v>
      </c>
      <c r="C432" s="274">
        <f t="shared" si="6"/>
        <v>120</v>
      </c>
      <c r="D432" t="s">
        <v>1281</v>
      </c>
      <c r="E432" s="278">
        <v>45454</v>
      </c>
    </row>
    <row r="433" spans="1:5">
      <c r="A433">
        <v>432</v>
      </c>
      <c r="B433" t="s">
        <v>1271</v>
      </c>
      <c r="C433" s="274">
        <f t="shared" si="6"/>
        <v>20</v>
      </c>
      <c r="D433" t="s">
        <v>1278</v>
      </c>
      <c r="E433" s="278">
        <v>45454</v>
      </c>
    </row>
    <row r="434" spans="1:5">
      <c r="A434">
        <v>433</v>
      </c>
      <c r="B434" t="s">
        <v>1276</v>
      </c>
      <c r="C434" s="274">
        <f t="shared" si="6"/>
        <v>120</v>
      </c>
      <c r="D434" t="s">
        <v>1281</v>
      </c>
      <c r="E434" s="278">
        <v>45455</v>
      </c>
    </row>
    <row r="435" spans="1:5">
      <c r="A435">
        <v>434</v>
      </c>
      <c r="B435" t="s">
        <v>1276</v>
      </c>
      <c r="C435" s="274">
        <f t="shared" si="6"/>
        <v>120</v>
      </c>
      <c r="D435" t="s">
        <v>1281</v>
      </c>
      <c r="E435" s="278">
        <v>45456</v>
      </c>
    </row>
    <row r="436" spans="1:5">
      <c r="A436">
        <v>435</v>
      </c>
      <c r="B436" t="s">
        <v>1276</v>
      </c>
      <c r="C436" s="274">
        <f t="shared" si="6"/>
        <v>120</v>
      </c>
      <c r="D436" t="s">
        <v>1277</v>
      </c>
      <c r="E436" s="278">
        <v>45456</v>
      </c>
    </row>
    <row r="437" spans="1:5">
      <c r="A437">
        <v>436</v>
      </c>
      <c r="B437" t="s">
        <v>1271</v>
      </c>
      <c r="C437" s="274">
        <f t="shared" si="6"/>
        <v>20</v>
      </c>
      <c r="D437" t="s">
        <v>1281</v>
      </c>
      <c r="E437" s="278">
        <v>45456</v>
      </c>
    </row>
    <row r="438" spans="1:5">
      <c r="A438">
        <v>437</v>
      </c>
      <c r="B438" t="s">
        <v>1272</v>
      </c>
      <c r="C438" s="274">
        <f t="shared" si="6"/>
        <v>80</v>
      </c>
      <c r="D438" t="s">
        <v>1277</v>
      </c>
      <c r="E438" s="278">
        <v>45457</v>
      </c>
    </row>
    <row r="439" spans="1:5">
      <c r="A439">
        <v>438</v>
      </c>
      <c r="B439" t="s">
        <v>1270</v>
      </c>
      <c r="C439" s="274">
        <f t="shared" si="6"/>
        <v>10</v>
      </c>
      <c r="D439" t="s">
        <v>1277</v>
      </c>
      <c r="E439" s="278">
        <v>45457</v>
      </c>
    </row>
    <row r="440" spans="1:5">
      <c r="A440">
        <v>439</v>
      </c>
      <c r="B440" t="s">
        <v>1272</v>
      </c>
      <c r="C440" s="274">
        <f t="shared" si="6"/>
        <v>80</v>
      </c>
      <c r="D440" t="s">
        <v>1281</v>
      </c>
      <c r="E440" s="278">
        <v>45457</v>
      </c>
    </row>
    <row r="441" spans="1:5">
      <c r="A441">
        <v>440</v>
      </c>
      <c r="B441" t="s">
        <v>1272</v>
      </c>
      <c r="C441" s="274">
        <f t="shared" si="6"/>
        <v>80</v>
      </c>
      <c r="D441" t="s">
        <v>1277</v>
      </c>
      <c r="E441" s="278">
        <v>45458</v>
      </c>
    </row>
    <row r="442" spans="1:5">
      <c r="A442">
        <v>441</v>
      </c>
      <c r="B442" t="s">
        <v>1276</v>
      </c>
      <c r="C442" s="274">
        <f t="shared" si="6"/>
        <v>120</v>
      </c>
      <c r="D442" t="s">
        <v>1280</v>
      </c>
      <c r="E442" s="278">
        <v>45459</v>
      </c>
    </row>
    <row r="443" spans="1:5">
      <c r="A443">
        <v>442</v>
      </c>
      <c r="B443" t="s">
        <v>1274</v>
      </c>
      <c r="C443" s="274">
        <f t="shared" si="6"/>
        <v>50</v>
      </c>
      <c r="D443" t="s">
        <v>1277</v>
      </c>
      <c r="E443" s="278">
        <v>45459</v>
      </c>
    </row>
    <row r="444" spans="1:5">
      <c r="A444">
        <v>443</v>
      </c>
      <c r="B444" t="s">
        <v>1273</v>
      </c>
      <c r="C444" s="274">
        <f t="shared" si="6"/>
        <v>30</v>
      </c>
      <c r="D444" t="s">
        <v>1278</v>
      </c>
      <c r="E444" s="278">
        <v>45460</v>
      </c>
    </row>
    <row r="445" spans="1:5">
      <c r="A445">
        <v>444</v>
      </c>
      <c r="B445" t="s">
        <v>1271</v>
      </c>
      <c r="C445" s="274">
        <f t="shared" si="6"/>
        <v>20</v>
      </c>
      <c r="D445" t="s">
        <v>1278</v>
      </c>
      <c r="E445" s="278">
        <v>45460</v>
      </c>
    </row>
    <row r="446" spans="1:5">
      <c r="A446">
        <v>445</v>
      </c>
      <c r="B446" t="s">
        <v>1272</v>
      </c>
      <c r="C446" s="274">
        <f t="shared" si="6"/>
        <v>80</v>
      </c>
      <c r="D446" t="s">
        <v>1277</v>
      </c>
      <c r="E446" s="278">
        <v>45461</v>
      </c>
    </row>
    <row r="447" spans="1:5">
      <c r="A447">
        <v>446</v>
      </c>
      <c r="B447" t="s">
        <v>1272</v>
      </c>
      <c r="C447" s="274">
        <f t="shared" si="6"/>
        <v>80</v>
      </c>
      <c r="D447" t="s">
        <v>1277</v>
      </c>
      <c r="E447" s="278">
        <v>45462</v>
      </c>
    </row>
    <row r="448" spans="1:5">
      <c r="A448">
        <v>447</v>
      </c>
      <c r="B448" t="s">
        <v>1275</v>
      </c>
      <c r="C448" s="274">
        <f t="shared" si="6"/>
        <v>90</v>
      </c>
      <c r="D448" t="s">
        <v>1277</v>
      </c>
      <c r="E448" s="278">
        <v>45462</v>
      </c>
    </row>
    <row r="449" spans="1:5">
      <c r="A449">
        <v>448</v>
      </c>
      <c r="B449" t="s">
        <v>1271</v>
      </c>
      <c r="C449" s="274">
        <f t="shared" si="6"/>
        <v>20</v>
      </c>
      <c r="D449" t="s">
        <v>1277</v>
      </c>
      <c r="E449" s="278">
        <v>45462</v>
      </c>
    </row>
    <row r="450" spans="1:5">
      <c r="A450">
        <v>449</v>
      </c>
      <c r="B450" t="s">
        <v>1274</v>
      </c>
      <c r="C450" s="274">
        <f t="shared" si="6"/>
        <v>50</v>
      </c>
      <c r="D450" t="s">
        <v>1279</v>
      </c>
      <c r="E450" s="278">
        <v>45462</v>
      </c>
    </row>
    <row r="451" spans="1:5">
      <c r="A451">
        <v>450</v>
      </c>
      <c r="B451" t="s">
        <v>1275</v>
      </c>
      <c r="C451" s="274">
        <f t="shared" ref="C451:C514" si="7">VLOOKUP(B451,$L$2:$M$8,2,0)</f>
        <v>90</v>
      </c>
      <c r="D451" t="s">
        <v>1277</v>
      </c>
      <c r="E451" s="278">
        <v>45463</v>
      </c>
    </row>
    <row r="452" spans="1:5">
      <c r="A452">
        <v>451</v>
      </c>
      <c r="B452" t="s">
        <v>1270</v>
      </c>
      <c r="C452" s="274">
        <f t="shared" si="7"/>
        <v>10</v>
      </c>
      <c r="D452" t="s">
        <v>1278</v>
      </c>
      <c r="E452" s="278">
        <v>45463</v>
      </c>
    </row>
    <row r="453" spans="1:5">
      <c r="A453">
        <v>452</v>
      </c>
      <c r="B453" t="s">
        <v>1272</v>
      </c>
      <c r="C453" s="274">
        <f t="shared" si="7"/>
        <v>80</v>
      </c>
      <c r="D453" t="s">
        <v>1279</v>
      </c>
      <c r="E453" s="278">
        <v>45463</v>
      </c>
    </row>
    <row r="454" spans="1:5">
      <c r="A454">
        <v>453</v>
      </c>
      <c r="B454" t="s">
        <v>1273</v>
      </c>
      <c r="C454" s="274">
        <f t="shared" si="7"/>
        <v>30</v>
      </c>
      <c r="D454" t="s">
        <v>1278</v>
      </c>
      <c r="E454" s="278">
        <v>45464</v>
      </c>
    </row>
    <row r="455" spans="1:5">
      <c r="A455">
        <v>454</v>
      </c>
      <c r="B455" t="s">
        <v>1270</v>
      </c>
      <c r="C455" s="274">
        <f t="shared" si="7"/>
        <v>10</v>
      </c>
      <c r="D455" t="s">
        <v>1278</v>
      </c>
      <c r="E455" s="278">
        <v>45464</v>
      </c>
    </row>
    <row r="456" spans="1:5">
      <c r="A456">
        <v>455</v>
      </c>
      <c r="B456" t="s">
        <v>1270</v>
      </c>
      <c r="C456" s="274">
        <f t="shared" si="7"/>
        <v>10</v>
      </c>
      <c r="D456" t="s">
        <v>1280</v>
      </c>
      <c r="E456" s="278">
        <v>45464</v>
      </c>
    </row>
    <row r="457" spans="1:5">
      <c r="A457">
        <v>456</v>
      </c>
      <c r="B457" t="s">
        <v>1270</v>
      </c>
      <c r="C457" s="274">
        <f t="shared" si="7"/>
        <v>10</v>
      </c>
      <c r="D457" t="s">
        <v>1278</v>
      </c>
      <c r="E457" s="278">
        <v>45464</v>
      </c>
    </row>
    <row r="458" spans="1:5">
      <c r="A458">
        <v>457</v>
      </c>
      <c r="B458" t="s">
        <v>1271</v>
      </c>
      <c r="C458" s="274">
        <f t="shared" si="7"/>
        <v>20</v>
      </c>
      <c r="D458" t="s">
        <v>1280</v>
      </c>
      <c r="E458" s="278">
        <v>45464</v>
      </c>
    </row>
    <row r="459" spans="1:5">
      <c r="A459">
        <v>458</v>
      </c>
      <c r="B459" t="s">
        <v>1271</v>
      </c>
      <c r="C459" s="274">
        <f t="shared" si="7"/>
        <v>20</v>
      </c>
      <c r="D459" t="s">
        <v>1277</v>
      </c>
      <c r="E459" s="278">
        <v>45467</v>
      </c>
    </row>
    <row r="460" spans="1:5">
      <c r="A460">
        <v>459</v>
      </c>
      <c r="B460" t="s">
        <v>1276</v>
      </c>
      <c r="C460" s="274">
        <f t="shared" si="7"/>
        <v>120</v>
      </c>
      <c r="D460" t="s">
        <v>1278</v>
      </c>
      <c r="E460" s="278">
        <v>45467</v>
      </c>
    </row>
    <row r="461" spans="1:5">
      <c r="A461">
        <v>460</v>
      </c>
      <c r="B461" t="s">
        <v>1271</v>
      </c>
      <c r="C461" s="274">
        <f t="shared" si="7"/>
        <v>20</v>
      </c>
      <c r="D461" t="s">
        <v>1277</v>
      </c>
      <c r="E461" s="278">
        <v>45467</v>
      </c>
    </row>
    <row r="462" spans="1:5">
      <c r="A462">
        <v>461</v>
      </c>
      <c r="B462" t="s">
        <v>1272</v>
      </c>
      <c r="C462" s="274">
        <f t="shared" si="7"/>
        <v>80</v>
      </c>
      <c r="D462" t="s">
        <v>1279</v>
      </c>
      <c r="E462" s="278">
        <v>45468</v>
      </c>
    </row>
    <row r="463" spans="1:5">
      <c r="A463">
        <v>462</v>
      </c>
      <c r="B463" t="s">
        <v>1276</v>
      </c>
      <c r="C463" s="274">
        <f t="shared" si="7"/>
        <v>120</v>
      </c>
      <c r="D463" t="s">
        <v>1277</v>
      </c>
      <c r="E463" s="278">
        <v>45468</v>
      </c>
    </row>
    <row r="464" spans="1:5">
      <c r="A464">
        <v>463</v>
      </c>
      <c r="B464" t="s">
        <v>1273</v>
      </c>
      <c r="C464" s="274">
        <f t="shared" si="7"/>
        <v>30</v>
      </c>
      <c r="D464" t="s">
        <v>1279</v>
      </c>
      <c r="E464" s="278">
        <v>45468</v>
      </c>
    </row>
    <row r="465" spans="1:5">
      <c r="A465">
        <v>464</v>
      </c>
      <c r="B465" t="s">
        <v>1272</v>
      </c>
      <c r="C465" s="274">
        <f t="shared" si="7"/>
        <v>80</v>
      </c>
      <c r="D465" t="s">
        <v>1280</v>
      </c>
      <c r="E465" s="278">
        <v>45468</v>
      </c>
    </row>
    <row r="466" spans="1:5">
      <c r="A466">
        <v>465</v>
      </c>
      <c r="B466" t="s">
        <v>1276</v>
      </c>
      <c r="C466" s="274">
        <f t="shared" si="7"/>
        <v>120</v>
      </c>
      <c r="D466" t="s">
        <v>1278</v>
      </c>
      <c r="E466" s="278">
        <v>45469</v>
      </c>
    </row>
    <row r="467" spans="1:5">
      <c r="A467">
        <v>466</v>
      </c>
      <c r="B467" t="s">
        <v>1270</v>
      </c>
      <c r="C467" s="274">
        <f t="shared" si="7"/>
        <v>10</v>
      </c>
      <c r="D467" t="s">
        <v>1277</v>
      </c>
      <c r="E467" s="278">
        <v>45469</v>
      </c>
    </row>
    <row r="468" spans="1:5">
      <c r="A468">
        <v>467</v>
      </c>
      <c r="B468" t="s">
        <v>1271</v>
      </c>
      <c r="C468" s="274">
        <f t="shared" si="7"/>
        <v>20</v>
      </c>
      <c r="D468" t="s">
        <v>1280</v>
      </c>
      <c r="E468" s="278">
        <v>45470</v>
      </c>
    </row>
    <row r="469" spans="1:5">
      <c r="A469">
        <v>468</v>
      </c>
      <c r="B469" t="s">
        <v>1270</v>
      </c>
      <c r="C469" s="274">
        <f t="shared" si="7"/>
        <v>10</v>
      </c>
      <c r="D469" t="s">
        <v>1277</v>
      </c>
      <c r="E469" s="278">
        <v>45470</v>
      </c>
    </row>
    <row r="470" spans="1:5">
      <c r="A470">
        <v>469</v>
      </c>
      <c r="B470" t="s">
        <v>1273</v>
      </c>
      <c r="C470" s="274">
        <f t="shared" si="7"/>
        <v>30</v>
      </c>
      <c r="D470" t="s">
        <v>1278</v>
      </c>
      <c r="E470" s="278">
        <v>45470</v>
      </c>
    </row>
    <row r="471" spans="1:5">
      <c r="A471">
        <v>470</v>
      </c>
      <c r="B471" t="s">
        <v>1274</v>
      </c>
      <c r="C471" s="274">
        <f t="shared" si="7"/>
        <v>50</v>
      </c>
      <c r="D471" t="s">
        <v>1277</v>
      </c>
      <c r="E471" s="278">
        <v>45471</v>
      </c>
    </row>
    <row r="472" spans="1:5">
      <c r="A472">
        <v>471</v>
      </c>
      <c r="B472" t="s">
        <v>1274</v>
      </c>
      <c r="C472" s="274">
        <f t="shared" si="7"/>
        <v>50</v>
      </c>
      <c r="D472" t="s">
        <v>1277</v>
      </c>
      <c r="E472" s="278">
        <v>45471</v>
      </c>
    </row>
    <row r="473" spans="1:5">
      <c r="A473">
        <v>472</v>
      </c>
      <c r="B473" t="s">
        <v>1274</v>
      </c>
      <c r="C473" s="274">
        <f t="shared" si="7"/>
        <v>50</v>
      </c>
      <c r="D473" t="s">
        <v>1277</v>
      </c>
      <c r="E473" s="278">
        <v>45472</v>
      </c>
    </row>
    <row r="474" spans="1:5">
      <c r="A474">
        <v>473</v>
      </c>
      <c r="B474" t="s">
        <v>1270</v>
      </c>
      <c r="C474" s="274">
        <f t="shared" si="7"/>
        <v>10</v>
      </c>
      <c r="D474" t="s">
        <v>1278</v>
      </c>
      <c r="E474" s="278">
        <v>45472</v>
      </c>
    </row>
    <row r="475" spans="1:5">
      <c r="A475">
        <v>474</v>
      </c>
      <c r="B475" t="s">
        <v>1275</v>
      </c>
      <c r="C475" s="274">
        <f t="shared" si="7"/>
        <v>90</v>
      </c>
      <c r="D475" t="s">
        <v>1278</v>
      </c>
      <c r="E475" s="278">
        <v>45472</v>
      </c>
    </row>
    <row r="476" spans="1:5">
      <c r="A476">
        <v>475</v>
      </c>
      <c r="B476" t="s">
        <v>1272</v>
      </c>
      <c r="C476" s="274">
        <f t="shared" si="7"/>
        <v>80</v>
      </c>
      <c r="D476" t="s">
        <v>1278</v>
      </c>
      <c r="E476" s="278">
        <v>45473</v>
      </c>
    </row>
    <row r="477" spans="1:5">
      <c r="A477">
        <v>476</v>
      </c>
      <c r="B477" t="s">
        <v>1276</v>
      </c>
      <c r="C477" s="274">
        <f t="shared" si="7"/>
        <v>120</v>
      </c>
      <c r="D477" t="s">
        <v>1277</v>
      </c>
      <c r="E477" s="278">
        <v>45474</v>
      </c>
    </row>
    <row r="478" spans="1:5">
      <c r="A478">
        <v>477</v>
      </c>
      <c r="B478" t="s">
        <v>1276</v>
      </c>
      <c r="C478" s="274">
        <f t="shared" si="7"/>
        <v>120</v>
      </c>
      <c r="D478" t="s">
        <v>1277</v>
      </c>
      <c r="E478" s="278">
        <v>45475</v>
      </c>
    </row>
    <row r="479" spans="1:5">
      <c r="A479">
        <v>478</v>
      </c>
      <c r="B479" t="s">
        <v>1270</v>
      </c>
      <c r="C479" s="274">
        <f t="shared" si="7"/>
        <v>10</v>
      </c>
      <c r="D479" t="s">
        <v>1278</v>
      </c>
      <c r="E479" s="278">
        <v>45475</v>
      </c>
    </row>
    <row r="480" spans="1:5">
      <c r="A480">
        <v>479</v>
      </c>
      <c r="B480" t="s">
        <v>1275</v>
      </c>
      <c r="C480" s="274">
        <f t="shared" si="7"/>
        <v>90</v>
      </c>
      <c r="D480" t="s">
        <v>1278</v>
      </c>
      <c r="E480" s="278">
        <v>45475</v>
      </c>
    </row>
    <row r="481" spans="1:5">
      <c r="A481">
        <v>480</v>
      </c>
      <c r="B481" t="s">
        <v>1276</v>
      </c>
      <c r="C481" s="274">
        <f t="shared" si="7"/>
        <v>120</v>
      </c>
      <c r="D481" t="s">
        <v>1277</v>
      </c>
      <c r="E481" s="278">
        <v>45476</v>
      </c>
    </row>
    <row r="482" spans="1:5">
      <c r="A482">
        <v>481</v>
      </c>
      <c r="B482" t="s">
        <v>1273</v>
      </c>
      <c r="C482" s="274">
        <f t="shared" si="7"/>
        <v>30</v>
      </c>
      <c r="D482" t="s">
        <v>1279</v>
      </c>
      <c r="E482" s="278">
        <v>45476</v>
      </c>
    </row>
    <row r="483" spans="1:5">
      <c r="A483">
        <v>482</v>
      </c>
      <c r="B483" t="s">
        <v>1276</v>
      </c>
      <c r="C483" s="274">
        <f t="shared" si="7"/>
        <v>120</v>
      </c>
      <c r="D483" t="s">
        <v>1277</v>
      </c>
      <c r="E483" s="278">
        <v>45476</v>
      </c>
    </row>
    <row r="484" spans="1:5">
      <c r="A484">
        <v>483</v>
      </c>
      <c r="B484" t="s">
        <v>1271</v>
      </c>
      <c r="C484" s="274">
        <f t="shared" si="7"/>
        <v>20</v>
      </c>
      <c r="D484" t="s">
        <v>1280</v>
      </c>
      <c r="E484" s="278">
        <v>45477</v>
      </c>
    </row>
    <row r="485" spans="1:5">
      <c r="A485">
        <v>484</v>
      </c>
      <c r="B485" t="s">
        <v>1273</v>
      </c>
      <c r="C485" s="274">
        <f t="shared" si="7"/>
        <v>30</v>
      </c>
      <c r="D485" t="s">
        <v>1277</v>
      </c>
      <c r="E485" s="278">
        <v>45478</v>
      </c>
    </row>
    <row r="486" spans="1:5">
      <c r="A486">
        <v>485</v>
      </c>
      <c r="B486" t="s">
        <v>1272</v>
      </c>
      <c r="C486" s="274">
        <f t="shared" si="7"/>
        <v>80</v>
      </c>
      <c r="D486" t="s">
        <v>1280</v>
      </c>
      <c r="E486" s="278">
        <v>45478</v>
      </c>
    </row>
    <row r="487" spans="1:5">
      <c r="A487">
        <v>486</v>
      </c>
      <c r="B487" t="s">
        <v>1276</v>
      </c>
      <c r="C487" s="274">
        <f t="shared" si="7"/>
        <v>120</v>
      </c>
      <c r="D487" t="s">
        <v>1279</v>
      </c>
      <c r="E487" s="278">
        <v>45479</v>
      </c>
    </row>
    <row r="488" spans="1:5">
      <c r="A488">
        <v>487</v>
      </c>
      <c r="B488" t="s">
        <v>1274</v>
      </c>
      <c r="C488" s="274">
        <f t="shared" si="7"/>
        <v>50</v>
      </c>
      <c r="D488" t="s">
        <v>1278</v>
      </c>
      <c r="E488" s="278">
        <v>45479</v>
      </c>
    </row>
    <row r="489" spans="1:5">
      <c r="A489">
        <v>488</v>
      </c>
      <c r="B489" t="s">
        <v>1273</v>
      </c>
      <c r="C489" s="274">
        <f t="shared" si="7"/>
        <v>30</v>
      </c>
      <c r="D489" t="s">
        <v>1277</v>
      </c>
      <c r="E489" s="278">
        <v>45480</v>
      </c>
    </row>
    <row r="490" spans="1:5">
      <c r="A490">
        <v>489</v>
      </c>
      <c r="B490" t="s">
        <v>1275</v>
      </c>
      <c r="C490" s="274">
        <f t="shared" si="7"/>
        <v>90</v>
      </c>
      <c r="D490" t="s">
        <v>1277</v>
      </c>
      <c r="E490" s="278">
        <v>45480</v>
      </c>
    </row>
    <row r="491" spans="1:5">
      <c r="A491">
        <v>490</v>
      </c>
      <c r="B491" t="s">
        <v>1276</v>
      </c>
      <c r="C491" s="274">
        <f t="shared" si="7"/>
        <v>120</v>
      </c>
      <c r="D491" t="s">
        <v>1277</v>
      </c>
      <c r="E491" s="278">
        <v>45480</v>
      </c>
    </row>
    <row r="492" spans="1:5">
      <c r="A492">
        <v>491</v>
      </c>
      <c r="B492" t="s">
        <v>1274</v>
      </c>
      <c r="C492" s="274">
        <f t="shared" si="7"/>
        <v>50</v>
      </c>
      <c r="D492" t="s">
        <v>1280</v>
      </c>
      <c r="E492" s="278">
        <v>45481</v>
      </c>
    </row>
    <row r="493" spans="1:5">
      <c r="A493">
        <v>492</v>
      </c>
      <c r="B493" t="s">
        <v>1274</v>
      </c>
      <c r="C493" s="274">
        <f t="shared" si="7"/>
        <v>50</v>
      </c>
      <c r="D493" t="s">
        <v>1278</v>
      </c>
      <c r="E493" s="278">
        <v>45481</v>
      </c>
    </row>
    <row r="494" spans="1:5">
      <c r="A494">
        <v>493</v>
      </c>
      <c r="B494" t="s">
        <v>1270</v>
      </c>
      <c r="C494" s="274">
        <f t="shared" si="7"/>
        <v>10</v>
      </c>
      <c r="D494" t="s">
        <v>1280</v>
      </c>
      <c r="E494" s="278">
        <v>45482</v>
      </c>
    </row>
    <row r="495" spans="1:5">
      <c r="A495">
        <v>494</v>
      </c>
      <c r="B495" t="s">
        <v>1270</v>
      </c>
      <c r="C495" s="274">
        <f t="shared" si="7"/>
        <v>10</v>
      </c>
      <c r="D495" t="s">
        <v>1277</v>
      </c>
      <c r="E495" s="278">
        <v>45482</v>
      </c>
    </row>
    <row r="496" spans="1:5">
      <c r="A496">
        <v>495</v>
      </c>
      <c r="B496" t="s">
        <v>1275</v>
      </c>
      <c r="C496" s="274">
        <f t="shared" si="7"/>
        <v>90</v>
      </c>
      <c r="D496" t="s">
        <v>1281</v>
      </c>
      <c r="E496" s="278">
        <v>45482</v>
      </c>
    </row>
    <row r="497" spans="1:5">
      <c r="A497">
        <v>496</v>
      </c>
      <c r="B497" t="s">
        <v>1272</v>
      </c>
      <c r="C497" s="274">
        <f t="shared" si="7"/>
        <v>80</v>
      </c>
      <c r="D497" t="s">
        <v>1278</v>
      </c>
      <c r="E497" s="278">
        <v>45482</v>
      </c>
    </row>
    <row r="498" spans="1:5">
      <c r="A498">
        <v>497</v>
      </c>
      <c r="B498" t="s">
        <v>1272</v>
      </c>
      <c r="C498" s="274">
        <f t="shared" si="7"/>
        <v>80</v>
      </c>
      <c r="D498" t="s">
        <v>1278</v>
      </c>
      <c r="E498" s="278">
        <v>45482</v>
      </c>
    </row>
    <row r="499" spans="1:5">
      <c r="A499">
        <v>498</v>
      </c>
      <c r="B499" t="s">
        <v>1270</v>
      </c>
      <c r="C499" s="274">
        <f t="shared" si="7"/>
        <v>10</v>
      </c>
      <c r="D499" t="s">
        <v>1279</v>
      </c>
      <c r="E499" s="278">
        <v>45483</v>
      </c>
    </row>
    <row r="500" spans="1:5">
      <c r="A500">
        <v>499</v>
      </c>
      <c r="B500" t="s">
        <v>1276</v>
      </c>
      <c r="C500" s="274">
        <f t="shared" si="7"/>
        <v>120</v>
      </c>
      <c r="D500" t="s">
        <v>1279</v>
      </c>
      <c r="E500" s="278">
        <v>45483</v>
      </c>
    </row>
    <row r="501" spans="1:5">
      <c r="A501">
        <v>500</v>
      </c>
      <c r="B501" t="s">
        <v>1270</v>
      </c>
      <c r="C501" s="274">
        <f t="shared" si="7"/>
        <v>10</v>
      </c>
      <c r="D501" t="s">
        <v>1278</v>
      </c>
      <c r="E501" s="278">
        <v>45484</v>
      </c>
    </row>
    <row r="502" spans="1:5">
      <c r="A502">
        <v>501</v>
      </c>
      <c r="B502" t="s">
        <v>1272</v>
      </c>
      <c r="C502" s="274">
        <f t="shared" si="7"/>
        <v>80</v>
      </c>
      <c r="D502" t="s">
        <v>1281</v>
      </c>
      <c r="E502" s="278">
        <v>45484</v>
      </c>
    </row>
    <row r="503" spans="1:5">
      <c r="A503">
        <v>502</v>
      </c>
      <c r="B503" t="s">
        <v>1272</v>
      </c>
      <c r="C503" s="274">
        <f t="shared" si="7"/>
        <v>80</v>
      </c>
      <c r="D503" t="s">
        <v>1278</v>
      </c>
      <c r="E503" s="278">
        <v>45484</v>
      </c>
    </row>
    <row r="504" spans="1:5">
      <c r="A504">
        <v>503</v>
      </c>
      <c r="B504" t="s">
        <v>1275</v>
      </c>
      <c r="C504" s="274">
        <f t="shared" si="7"/>
        <v>90</v>
      </c>
      <c r="D504" t="s">
        <v>1279</v>
      </c>
      <c r="E504" s="278">
        <v>45485</v>
      </c>
    </row>
    <row r="505" spans="1:5">
      <c r="A505">
        <v>504</v>
      </c>
      <c r="B505" t="s">
        <v>1276</v>
      </c>
      <c r="C505" s="274">
        <f t="shared" si="7"/>
        <v>120</v>
      </c>
      <c r="D505" t="s">
        <v>1279</v>
      </c>
      <c r="E505" s="278">
        <v>45486</v>
      </c>
    </row>
    <row r="506" spans="1:5">
      <c r="A506">
        <v>505</v>
      </c>
      <c r="B506" t="s">
        <v>1272</v>
      </c>
      <c r="C506" s="274">
        <f t="shared" si="7"/>
        <v>80</v>
      </c>
      <c r="D506" t="s">
        <v>1281</v>
      </c>
      <c r="E506" s="278">
        <v>45486</v>
      </c>
    </row>
    <row r="507" spans="1:5">
      <c r="A507">
        <v>506</v>
      </c>
      <c r="B507" t="s">
        <v>1271</v>
      </c>
      <c r="C507" s="274">
        <f t="shared" si="7"/>
        <v>20</v>
      </c>
      <c r="D507" t="s">
        <v>1277</v>
      </c>
      <c r="E507" s="278">
        <v>45486</v>
      </c>
    </row>
    <row r="508" spans="1:5">
      <c r="A508">
        <v>507</v>
      </c>
      <c r="B508" t="s">
        <v>1270</v>
      </c>
      <c r="C508" s="274">
        <f t="shared" si="7"/>
        <v>10</v>
      </c>
      <c r="D508" t="s">
        <v>1281</v>
      </c>
      <c r="E508" s="278">
        <v>45487</v>
      </c>
    </row>
    <row r="509" spans="1:5">
      <c r="A509">
        <v>508</v>
      </c>
      <c r="B509" t="s">
        <v>1272</v>
      </c>
      <c r="C509" s="274">
        <f t="shared" si="7"/>
        <v>80</v>
      </c>
      <c r="D509" t="s">
        <v>1279</v>
      </c>
      <c r="E509" s="278">
        <v>45487</v>
      </c>
    </row>
    <row r="510" spans="1:5">
      <c r="A510">
        <v>509</v>
      </c>
      <c r="B510" t="s">
        <v>1272</v>
      </c>
      <c r="C510" s="274">
        <f t="shared" si="7"/>
        <v>80</v>
      </c>
      <c r="D510" t="s">
        <v>1278</v>
      </c>
      <c r="E510" s="278">
        <v>45487</v>
      </c>
    </row>
    <row r="511" spans="1:5">
      <c r="A511">
        <v>510</v>
      </c>
      <c r="B511" t="s">
        <v>1275</v>
      </c>
      <c r="C511" s="274">
        <f t="shared" si="7"/>
        <v>90</v>
      </c>
      <c r="D511" t="s">
        <v>1278</v>
      </c>
      <c r="E511" s="278">
        <v>45487</v>
      </c>
    </row>
    <row r="512" spans="1:5">
      <c r="A512">
        <v>511</v>
      </c>
      <c r="B512" t="s">
        <v>1270</v>
      </c>
      <c r="C512" s="274">
        <f t="shared" si="7"/>
        <v>10</v>
      </c>
      <c r="D512" t="s">
        <v>1278</v>
      </c>
      <c r="E512" s="278">
        <v>45487</v>
      </c>
    </row>
    <row r="513" spans="1:5">
      <c r="A513">
        <v>512</v>
      </c>
      <c r="B513" t="s">
        <v>1274</v>
      </c>
      <c r="C513" s="274">
        <f t="shared" si="7"/>
        <v>50</v>
      </c>
      <c r="D513" t="s">
        <v>1280</v>
      </c>
      <c r="E513" s="278">
        <v>45488</v>
      </c>
    </row>
    <row r="514" spans="1:5">
      <c r="A514">
        <v>513</v>
      </c>
      <c r="B514" t="s">
        <v>1275</v>
      </c>
      <c r="C514" s="274">
        <f t="shared" si="7"/>
        <v>90</v>
      </c>
      <c r="D514" t="s">
        <v>1278</v>
      </c>
      <c r="E514" s="278">
        <v>45489</v>
      </c>
    </row>
    <row r="515" spans="1:5">
      <c r="A515">
        <v>514</v>
      </c>
      <c r="B515" t="s">
        <v>1274</v>
      </c>
      <c r="C515" s="274">
        <f t="shared" ref="C515:C578" si="8">VLOOKUP(B515,$L$2:$M$8,2,0)</f>
        <v>50</v>
      </c>
      <c r="D515" t="s">
        <v>1278</v>
      </c>
      <c r="E515" s="278">
        <v>45489</v>
      </c>
    </row>
    <row r="516" spans="1:5">
      <c r="A516">
        <v>515</v>
      </c>
      <c r="B516" t="s">
        <v>1273</v>
      </c>
      <c r="C516" s="274">
        <f t="shared" si="8"/>
        <v>30</v>
      </c>
      <c r="D516" t="s">
        <v>1277</v>
      </c>
      <c r="E516" s="278">
        <v>45489</v>
      </c>
    </row>
    <row r="517" spans="1:5">
      <c r="A517">
        <v>516</v>
      </c>
      <c r="B517" t="s">
        <v>1271</v>
      </c>
      <c r="C517" s="274">
        <f t="shared" si="8"/>
        <v>20</v>
      </c>
      <c r="D517" t="s">
        <v>1277</v>
      </c>
      <c r="E517" s="278">
        <v>45489</v>
      </c>
    </row>
    <row r="518" spans="1:5">
      <c r="A518">
        <v>517</v>
      </c>
      <c r="B518" t="s">
        <v>1273</v>
      </c>
      <c r="C518" s="274">
        <f t="shared" si="8"/>
        <v>30</v>
      </c>
      <c r="D518" t="s">
        <v>1279</v>
      </c>
      <c r="E518" s="278">
        <v>45489</v>
      </c>
    </row>
    <row r="519" spans="1:5">
      <c r="A519">
        <v>518</v>
      </c>
      <c r="B519" t="s">
        <v>1274</v>
      </c>
      <c r="C519" s="274">
        <f t="shared" si="8"/>
        <v>50</v>
      </c>
      <c r="D519" t="s">
        <v>1277</v>
      </c>
      <c r="E519" s="278">
        <v>45489</v>
      </c>
    </row>
    <row r="520" spans="1:5">
      <c r="A520">
        <v>519</v>
      </c>
      <c r="B520" t="s">
        <v>1273</v>
      </c>
      <c r="C520" s="274">
        <f t="shared" si="8"/>
        <v>30</v>
      </c>
      <c r="D520" t="s">
        <v>1277</v>
      </c>
      <c r="E520" s="278">
        <v>45490</v>
      </c>
    </row>
    <row r="521" spans="1:5">
      <c r="A521">
        <v>520</v>
      </c>
      <c r="B521" t="s">
        <v>1272</v>
      </c>
      <c r="C521" s="274">
        <f t="shared" si="8"/>
        <v>80</v>
      </c>
      <c r="D521" t="s">
        <v>1277</v>
      </c>
      <c r="E521" s="278">
        <v>45490</v>
      </c>
    </row>
    <row r="522" spans="1:5">
      <c r="A522">
        <v>521</v>
      </c>
      <c r="B522" t="s">
        <v>1271</v>
      </c>
      <c r="C522" s="274">
        <f t="shared" si="8"/>
        <v>20</v>
      </c>
      <c r="D522" t="s">
        <v>1281</v>
      </c>
      <c r="E522" s="278">
        <v>45490</v>
      </c>
    </row>
    <row r="523" spans="1:5">
      <c r="A523">
        <v>522</v>
      </c>
      <c r="B523" t="s">
        <v>1275</v>
      </c>
      <c r="C523" s="274">
        <f t="shared" si="8"/>
        <v>90</v>
      </c>
      <c r="D523" t="s">
        <v>1277</v>
      </c>
      <c r="E523" s="278">
        <v>45491</v>
      </c>
    </row>
    <row r="524" spans="1:5">
      <c r="A524">
        <v>523</v>
      </c>
      <c r="B524" t="s">
        <v>1273</v>
      </c>
      <c r="C524" s="274">
        <f t="shared" si="8"/>
        <v>30</v>
      </c>
      <c r="D524" t="s">
        <v>1280</v>
      </c>
      <c r="E524" s="278">
        <v>45491</v>
      </c>
    </row>
    <row r="525" spans="1:5">
      <c r="A525">
        <v>524</v>
      </c>
      <c r="B525" t="s">
        <v>1271</v>
      </c>
      <c r="C525" s="274">
        <f t="shared" si="8"/>
        <v>20</v>
      </c>
      <c r="D525" t="s">
        <v>1280</v>
      </c>
      <c r="E525" s="278">
        <v>45491</v>
      </c>
    </row>
    <row r="526" spans="1:5">
      <c r="A526">
        <v>525</v>
      </c>
      <c r="B526" t="s">
        <v>1276</v>
      </c>
      <c r="C526" s="274">
        <f t="shared" si="8"/>
        <v>120</v>
      </c>
      <c r="D526" t="s">
        <v>1280</v>
      </c>
      <c r="E526" s="278">
        <v>45491</v>
      </c>
    </row>
    <row r="527" spans="1:5">
      <c r="A527">
        <v>526</v>
      </c>
      <c r="B527" t="s">
        <v>1272</v>
      </c>
      <c r="C527" s="274">
        <f t="shared" si="8"/>
        <v>80</v>
      </c>
      <c r="D527" t="s">
        <v>1278</v>
      </c>
      <c r="E527" s="278">
        <v>45492</v>
      </c>
    </row>
    <row r="528" spans="1:5">
      <c r="A528">
        <v>527</v>
      </c>
      <c r="B528" t="s">
        <v>1272</v>
      </c>
      <c r="C528" s="274">
        <f t="shared" si="8"/>
        <v>80</v>
      </c>
      <c r="D528" t="s">
        <v>1280</v>
      </c>
      <c r="E528" s="278">
        <v>45492</v>
      </c>
    </row>
    <row r="529" spans="1:5">
      <c r="A529">
        <v>528</v>
      </c>
      <c r="B529" t="s">
        <v>1273</v>
      </c>
      <c r="C529" s="274">
        <f t="shared" si="8"/>
        <v>30</v>
      </c>
      <c r="D529" t="s">
        <v>1281</v>
      </c>
      <c r="E529" s="278">
        <v>45493</v>
      </c>
    </row>
    <row r="530" spans="1:5">
      <c r="A530">
        <v>529</v>
      </c>
      <c r="B530" t="s">
        <v>1273</v>
      </c>
      <c r="C530" s="274">
        <f t="shared" si="8"/>
        <v>30</v>
      </c>
      <c r="D530" t="s">
        <v>1281</v>
      </c>
      <c r="E530" s="278">
        <v>45493</v>
      </c>
    </row>
    <row r="531" spans="1:5">
      <c r="A531">
        <v>530</v>
      </c>
      <c r="B531" t="s">
        <v>1271</v>
      </c>
      <c r="C531" s="274">
        <f t="shared" si="8"/>
        <v>20</v>
      </c>
      <c r="D531" t="s">
        <v>1278</v>
      </c>
      <c r="E531" s="278">
        <v>45493</v>
      </c>
    </row>
    <row r="532" spans="1:5">
      <c r="A532">
        <v>531</v>
      </c>
      <c r="B532" t="s">
        <v>1273</v>
      </c>
      <c r="C532" s="274">
        <f t="shared" si="8"/>
        <v>30</v>
      </c>
      <c r="D532" t="s">
        <v>1278</v>
      </c>
      <c r="E532" s="278">
        <v>45493</v>
      </c>
    </row>
    <row r="533" spans="1:5">
      <c r="A533">
        <v>532</v>
      </c>
      <c r="B533" t="s">
        <v>1272</v>
      </c>
      <c r="C533" s="274">
        <f t="shared" si="8"/>
        <v>80</v>
      </c>
      <c r="D533" t="s">
        <v>1277</v>
      </c>
      <c r="E533" s="278">
        <v>45493</v>
      </c>
    </row>
    <row r="534" spans="1:5">
      <c r="A534">
        <v>533</v>
      </c>
      <c r="B534" t="s">
        <v>1276</v>
      </c>
      <c r="C534" s="274">
        <f t="shared" si="8"/>
        <v>120</v>
      </c>
      <c r="D534" t="s">
        <v>1278</v>
      </c>
      <c r="E534" s="278">
        <v>45493</v>
      </c>
    </row>
    <row r="535" spans="1:5">
      <c r="A535">
        <v>534</v>
      </c>
      <c r="B535" t="s">
        <v>1272</v>
      </c>
      <c r="C535" s="274">
        <f t="shared" si="8"/>
        <v>80</v>
      </c>
      <c r="D535" t="s">
        <v>1280</v>
      </c>
      <c r="E535" s="278">
        <v>45493</v>
      </c>
    </row>
    <row r="536" spans="1:5">
      <c r="A536">
        <v>535</v>
      </c>
      <c r="B536" t="s">
        <v>1276</v>
      </c>
      <c r="C536" s="274">
        <f t="shared" si="8"/>
        <v>120</v>
      </c>
      <c r="D536" t="s">
        <v>1277</v>
      </c>
      <c r="E536" s="278">
        <v>45493</v>
      </c>
    </row>
    <row r="537" spans="1:5">
      <c r="A537">
        <v>536</v>
      </c>
      <c r="B537" t="s">
        <v>1273</v>
      </c>
      <c r="C537" s="274">
        <f t="shared" si="8"/>
        <v>30</v>
      </c>
      <c r="D537" t="s">
        <v>1277</v>
      </c>
      <c r="E537" s="278">
        <v>45493</v>
      </c>
    </row>
    <row r="538" spans="1:5">
      <c r="A538">
        <v>537</v>
      </c>
      <c r="B538" t="s">
        <v>1271</v>
      </c>
      <c r="C538" s="274">
        <f t="shared" si="8"/>
        <v>20</v>
      </c>
      <c r="D538" t="s">
        <v>1280</v>
      </c>
      <c r="E538" s="278">
        <v>45494</v>
      </c>
    </row>
    <row r="539" spans="1:5">
      <c r="A539">
        <v>538</v>
      </c>
      <c r="B539" t="s">
        <v>1275</v>
      </c>
      <c r="C539" s="274">
        <f t="shared" si="8"/>
        <v>90</v>
      </c>
      <c r="D539" t="s">
        <v>1278</v>
      </c>
      <c r="E539" s="278">
        <v>45494</v>
      </c>
    </row>
    <row r="540" spans="1:5">
      <c r="A540">
        <v>539</v>
      </c>
      <c r="B540" t="s">
        <v>1271</v>
      </c>
      <c r="C540" s="274">
        <f t="shared" si="8"/>
        <v>20</v>
      </c>
      <c r="D540" t="s">
        <v>1279</v>
      </c>
      <c r="E540" s="278">
        <v>45495</v>
      </c>
    </row>
    <row r="541" spans="1:5">
      <c r="A541">
        <v>540</v>
      </c>
      <c r="B541" t="s">
        <v>1271</v>
      </c>
      <c r="C541" s="274">
        <f t="shared" si="8"/>
        <v>20</v>
      </c>
      <c r="D541" t="s">
        <v>1277</v>
      </c>
      <c r="E541" s="278">
        <v>45495</v>
      </c>
    </row>
    <row r="542" spans="1:5">
      <c r="A542">
        <v>541</v>
      </c>
      <c r="B542" t="s">
        <v>1273</v>
      </c>
      <c r="C542" s="274">
        <f t="shared" si="8"/>
        <v>30</v>
      </c>
      <c r="D542" t="s">
        <v>1278</v>
      </c>
      <c r="E542" s="278">
        <v>45495</v>
      </c>
    </row>
    <row r="543" spans="1:5">
      <c r="A543">
        <v>542</v>
      </c>
      <c r="B543" t="s">
        <v>1272</v>
      </c>
      <c r="C543" s="274">
        <f t="shared" si="8"/>
        <v>80</v>
      </c>
      <c r="D543" t="s">
        <v>1277</v>
      </c>
      <c r="E543" s="278">
        <v>45495</v>
      </c>
    </row>
    <row r="544" spans="1:5">
      <c r="A544">
        <v>543</v>
      </c>
      <c r="B544" t="s">
        <v>1272</v>
      </c>
      <c r="C544" s="274">
        <f t="shared" si="8"/>
        <v>80</v>
      </c>
      <c r="D544" t="s">
        <v>1277</v>
      </c>
      <c r="E544" s="278">
        <v>45496</v>
      </c>
    </row>
    <row r="545" spans="1:5">
      <c r="A545">
        <v>544</v>
      </c>
      <c r="B545" t="s">
        <v>1273</v>
      </c>
      <c r="C545" s="274">
        <f t="shared" si="8"/>
        <v>30</v>
      </c>
      <c r="D545" t="s">
        <v>1277</v>
      </c>
      <c r="E545" s="278">
        <v>45496</v>
      </c>
    </row>
    <row r="546" spans="1:5">
      <c r="A546">
        <v>545</v>
      </c>
      <c r="B546" t="s">
        <v>1274</v>
      </c>
      <c r="C546" s="274">
        <f t="shared" si="8"/>
        <v>50</v>
      </c>
      <c r="D546" t="s">
        <v>1279</v>
      </c>
      <c r="E546" s="278">
        <v>45496</v>
      </c>
    </row>
    <row r="547" spans="1:5">
      <c r="A547">
        <v>546</v>
      </c>
      <c r="B547" t="s">
        <v>1273</v>
      </c>
      <c r="C547" s="274">
        <f t="shared" si="8"/>
        <v>30</v>
      </c>
      <c r="D547" t="s">
        <v>1278</v>
      </c>
      <c r="E547" s="278">
        <v>45496</v>
      </c>
    </row>
    <row r="548" spans="1:5">
      <c r="A548">
        <v>547</v>
      </c>
      <c r="B548" t="s">
        <v>1271</v>
      </c>
      <c r="C548" s="274">
        <f t="shared" si="8"/>
        <v>20</v>
      </c>
      <c r="D548" t="s">
        <v>1277</v>
      </c>
      <c r="E548" s="278">
        <v>45496</v>
      </c>
    </row>
    <row r="549" spans="1:5">
      <c r="A549">
        <v>548</v>
      </c>
      <c r="B549" t="s">
        <v>1272</v>
      </c>
      <c r="C549" s="274">
        <f t="shared" si="8"/>
        <v>80</v>
      </c>
      <c r="D549" t="s">
        <v>1281</v>
      </c>
      <c r="E549" s="278">
        <v>45497</v>
      </c>
    </row>
    <row r="550" spans="1:5">
      <c r="A550">
        <v>549</v>
      </c>
      <c r="B550" t="s">
        <v>1274</v>
      </c>
      <c r="C550" s="274">
        <f t="shared" si="8"/>
        <v>50</v>
      </c>
      <c r="D550" t="s">
        <v>1278</v>
      </c>
      <c r="E550" s="278">
        <v>45497</v>
      </c>
    </row>
    <row r="551" spans="1:5">
      <c r="A551">
        <v>550</v>
      </c>
      <c r="B551" t="s">
        <v>1271</v>
      </c>
      <c r="C551" s="274">
        <f t="shared" si="8"/>
        <v>20</v>
      </c>
      <c r="D551" t="s">
        <v>1280</v>
      </c>
      <c r="E551" s="278">
        <v>45499</v>
      </c>
    </row>
    <row r="552" spans="1:5">
      <c r="A552">
        <v>551</v>
      </c>
      <c r="B552" t="s">
        <v>1274</v>
      </c>
      <c r="C552" s="274">
        <f t="shared" si="8"/>
        <v>50</v>
      </c>
      <c r="D552" t="s">
        <v>1280</v>
      </c>
      <c r="E552" s="278">
        <v>45500</v>
      </c>
    </row>
    <row r="553" spans="1:5">
      <c r="A553">
        <v>552</v>
      </c>
      <c r="B553" t="s">
        <v>1274</v>
      </c>
      <c r="C553" s="274">
        <f t="shared" si="8"/>
        <v>50</v>
      </c>
      <c r="D553" t="s">
        <v>1280</v>
      </c>
      <c r="E553" s="278">
        <v>45501</v>
      </c>
    </row>
    <row r="554" spans="1:5">
      <c r="A554">
        <v>553</v>
      </c>
      <c r="B554" t="s">
        <v>1276</v>
      </c>
      <c r="C554" s="274">
        <f t="shared" si="8"/>
        <v>120</v>
      </c>
      <c r="D554" t="s">
        <v>1278</v>
      </c>
      <c r="E554" s="278">
        <v>45502</v>
      </c>
    </row>
    <row r="555" spans="1:5">
      <c r="A555">
        <v>554</v>
      </c>
      <c r="B555" t="s">
        <v>1270</v>
      </c>
      <c r="C555" s="274">
        <f t="shared" si="8"/>
        <v>10</v>
      </c>
      <c r="D555" t="s">
        <v>1280</v>
      </c>
      <c r="E555" s="278">
        <v>45502</v>
      </c>
    </row>
    <row r="556" spans="1:5">
      <c r="A556">
        <v>555</v>
      </c>
      <c r="B556" t="s">
        <v>1270</v>
      </c>
      <c r="C556" s="274">
        <f t="shared" si="8"/>
        <v>10</v>
      </c>
      <c r="D556" t="s">
        <v>1277</v>
      </c>
      <c r="E556" s="278">
        <v>45502</v>
      </c>
    </row>
    <row r="557" spans="1:5">
      <c r="A557">
        <v>556</v>
      </c>
      <c r="B557" t="s">
        <v>1274</v>
      </c>
      <c r="C557" s="274">
        <f t="shared" si="8"/>
        <v>50</v>
      </c>
      <c r="D557" t="s">
        <v>1281</v>
      </c>
      <c r="E557" s="278">
        <v>45502</v>
      </c>
    </row>
    <row r="558" spans="1:5">
      <c r="A558">
        <v>557</v>
      </c>
      <c r="B558" t="s">
        <v>1270</v>
      </c>
      <c r="C558" s="274">
        <f t="shared" si="8"/>
        <v>10</v>
      </c>
      <c r="D558" t="s">
        <v>1280</v>
      </c>
      <c r="E558" s="278">
        <v>45502</v>
      </c>
    </row>
    <row r="559" spans="1:5">
      <c r="A559">
        <v>558</v>
      </c>
      <c r="B559" t="s">
        <v>1276</v>
      </c>
      <c r="C559" s="274">
        <f t="shared" si="8"/>
        <v>120</v>
      </c>
      <c r="D559" t="s">
        <v>1279</v>
      </c>
      <c r="E559" s="278">
        <v>45502</v>
      </c>
    </row>
    <row r="560" spans="1:5">
      <c r="A560">
        <v>559</v>
      </c>
      <c r="B560" t="s">
        <v>1272</v>
      </c>
      <c r="C560" s="274">
        <f t="shared" si="8"/>
        <v>80</v>
      </c>
      <c r="D560" t="s">
        <v>1277</v>
      </c>
      <c r="E560" s="278">
        <v>45503</v>
      </c>
    </row>
    <row r="561" spans="1:5">
      <c r="A561">
        <v>560</v>
      </c>
      <c r="B561" t="s">
        <v>1272</v>
      </c>
      <c r="C561" s="274">
        <f t="shared" si="8"/>
        <v>80</v>
      </c>
      <c r="D561" t="s">
        <v>1281</v>
      </c>
      <c r="E561" s="278">
        <v>45503</v>
      </c>
    </row>
    <row r="562" spans="1:5">
      <c r="A562">
        <v>561</v>
      </c>
      <c r="B562" t="s">
        <v>1273</v>
      </c>
      <c r="C562" s="274">
        <f t="shared" si="8"/>
        <v>30</v>
      </c>
      <c r="D562" t="s">
        <v>1279</v>
      </c>
      <c r="E562" s="278">
        <v>45503</v>
      </c>
    </row>
    <row r="563" spans="1:5">
      <c r="A563">
        <v>562</v>
      </c>
      <c r="B563" t="s">
        <v>1271</v>
      </c>
      <c r="C563" s="274">
        <f t="shared" si="8"/>
        <v>20</v>
      </c>
      <c r="D563" t="s">
        <v>1277</v>
      </c>
      <c r="E563" s="278">
        <v>45503</v>
      </c>
    </row>
    <row r="564" spans="1:5">
      <c r="A564">
        <v>563</v>
      </c>
      <c r="B564" t="s">
        <v>1270</v>
      </c>
      <c r="C564" s="274">
        <f t="shared" si="8"/>
        <v>10</v>
      </c>
      <c r="D564" t="s">
        <v>1278</v>
      </c>
      <c r="E564" s="278">
        <v>45504</v>
      </c>
    </row>
    <row r="565" spans="1:5">
      <c r="A565">
        <v>564</v>
      </c>
      <c r="B565" t="s">
        <v>1276</v>
      </c>
      <c r="C565" s="274">
        <f t="shared" si="8"/>
        <v>120</v>
      </c>
      <c r="D565" t="s">
        <v>1279</v>
      </c>
      <c r="E565" s="278">
        <v>45504</v>
      </c>
    </row>
    <row r="566" spans="1:5">
      <c r="A566">
        <v>565</v>
      </c>
      <c r="B566" t="s">
        <v>1273</v>
      </c>
      <c r="C566" s="274">
        <f t="shared" si="8"/>
        <v>30</v>
      </c>
      <c r="D566" t="s">
        <v>1277</v>
      </c>
      <c r="E566" s="278">
        <v>45504</v>
      </c>
    </row>
    <row r="567" spans="1:5">
      <c r="A567">
        <v>566</v>
      </c>
      <c r="B567" t="s">
        <v>1275</v>
      </c>
      <c r="C567" s="274">
        <f t="shared" si="8"/>
        <v>90</v>
      </c>
      <c r="D567" t="s">
        <v>1277</v>
      </c>
      <c r="E567" s="278">
        <v>45504</v>
      </c>
    </row>
    <row r="568" spans="1:5">
      <c r="A568">
        <v>567</v>
      </c>
      <c r="B568" t="s">
        <v>1272</v>
      </c>
      <c r="C568" s="274">
        <f t="shared" si="8"/>
        <v>80</v>
      </c>
      <c r="D568" t="s">
        <v>1277</v>
      </c>
      <c r="E568" s="278">
        <v>45504</v>
      </c>
    </row>
    <row r="569" spans="1:5">
      <c r="A569">
        <v>568</v>
      </c>
      <c r="B569" t="s">
        <v>1273</v>
      </c>
      <c r="C569" s="274">
        <f t="shared" si="8"/>
        <v>30</v>
      </c>
      <c r="D569" t="s">
        <v>1278</v>
      </c>
      <c r="E569" s="278">
        <v>45504</v>
      </c>
    </row>
    <row r="570" spans="1:5">
      <c r="A570">
        <v>569</v>
      </c>
      <c r="B570" t="s">
        <v>1270</v>
      </c>
      <c r="C570" s="274">
        <f t="shared" si="8"/>
        <v>10</v>
      </c>
      <c r="D570" t="s">
        <v>1279</v>
      </c>
      <c r="E570" s="278">
        <v>45504</v>
      </c>
    </row>
    <row r="571" spans="1:5">
      <c r="A571">
        <v>570</v>
      </c>
      <c r="B571" t="s">
        <v>1275</v>
      </c>
      <c r="C571" s="274">
        <f t="shared" si="8"/>
        <v>90</v>
      </c>
      <c r="D571" t="s">
        <v>1281</v>
      </c>
      <c r="E571" s="278">
        <v>45505</v>
      </c>
    </row>
    <row r="572" spans="1:5">
      <c r="A572">
        <v>571</v>
      </c>
      <c r="B572" t="s">
        <v>1270</v>
      </c>
      <c r="C572" s="274">
        <f t="shared" si="8"/>
        <v>10</v>
      </c>
      <c r="D572" t="s">
        <v>1279</v>
      </c>
      <c r="E572" s="278">
        <v>45505</v>
      </c>
    </row>
    <row r="573" spans="1:5">
      <c r="A573">
        <v>572</v>
      </c>
      <c r="B573" t="s">
        <v>1271</v>
      </c>
      <c r="C573" s="274">
        <f t="shared" si="8"/>
        <v>20</v>
      </c>
      <c r="D573" t="s">
        <v>1277</v>
      </c>
      <c r="E573" s="278">
        <v>45506</v>
      </c>
    </row>
    <row r="574" spans="1:5">
      <c r="A574">
        <v>573</v>
      </c>
      <c r="B574" t="s">
        <v>1271</v>
      </c>
      <c r="C574" s="274">
        <f t="shared" si="8"/>
        <v>20</v>
      </c>
      <c r="D574" t="s">
        <v>1277</v>
      </c>
      <c r="E574" s="278">
        <v>45507</v>
      </c>
    </row>
    <row r="575" spans="1:5">
      <c r="A575">
        <v>574</v>
      </c>
      <c r="B575" t="s">
        <v>1273</v>
      </c>
      <c r="C575" s="274">
        <f t="shared" si="8"/>
        <v>30</v>
      </c>
      <c r="D575" t="s">
        <v>1281</v>
      </c>
      <c r="E575" s="278">
        <v>45507</v>
      </c>
    </row>
    <row r="576" spans="1:5">
      <c r="A576">
        <v>575</v>
      </c>
      <c r="B576" t="s">
        <v>1271</v>
      </c>
      <c r="C576" s="274">
        <f t="shared" si="8"/>
        <v>20</v>
      </c>
      <c r="D576" t="s">
        <v>1277</v>
      </c>
      <c r="E576" s="278">
        <v>45507</v>
      </c>
    </row>
    <row r="577" spans="1:5">
      <c r="A577">
        <v>576</v>
      </c>
      <c r="B577" t="s">
        <v>1271</v>
      </c>
      <c r="C577" s="274">
        <f t="shared" si="8"/>
        <v>20</v>
      </c>
      <c r="D577" t="s">
        <v>1279</v>
      </c>
      <c r="E577" s="278">
        <v>45507</v>
      </c>
    </row>
    <row r="578" spans="1:5">
      <c r="A578">
        <v>577</v>
      </c>
      <c r="B578" t="s">
        <v>1271</v>
      </c>
      <c r="C578" s="274">
        <f t="shared" si="8"/>
        <v>20</v>
      </c>
      <c r="D578" t="s">
        <v>1278</v>
      </c>
      <c r="E578" s="278">
        <v>45508</v>
      </c>
    </row>
    <row r="579" spans="1:5">
      <c r="A579">
        <v>578</v>
      </c>
      <c r="B579" t="s">
        <v>1273</v>
      </c>
      <c r="C579" s="274">
        <f t="shared" ref="C579:C642" si="9">VLOOKUP(B579,$L$2:$M$8,2,0)</f>
        <v>30</v>
      </c>
      <c r="D579" t="s">
        <v>1278</v>
      </c>
      <c r="E579" s="278">
        <v>45508</v>
      </c>
    </row>
    <row r="580" spans="1:5">
      <c r="A580">
        <v>579</v>
      </c>
      <c r="B580" t="s">
        <v>1271</v>
      </c>
      <c r="C580" s="274">
        <f t="shared" si="9"/>
        <v>20</v>
      </c>
      <c r="D580" t="s">
        <v>1278</v>
      </c>
      <c r="E580" s="278">
        <v>45508</v>
      </c>
    </row>
    <row r="581" spans="1:5">
      <c r="A581">
        <v>580</v>
      </c>
      <c r="B581" t="s">
        <v>1271</v>
      </c>
      <c r="C581" s="274">
        <f t="shared" si="9"/>
        <v>20</v>
      </c>
      <c r="D581" t="s">
        <v>1277</v>
      </c>
      <c r="E581" s="278">
        <v>45509</v>
      </c>
    </row>
    <row r="582" spans="1:5">
      <c r="A582">
        <v>581</v>
      </c>
      <c r="B582" t="s">
        <v>1276</v>
      </c>
      <c r="C582" s="274">
        <f t="shared" si="9"/>
        <v>120</v>
      </c>
      <c r="D582" t="s">
        <v>1277</v>
      </c>
      <c r="E582" s="278">
        <v>45509</v>
      </c>
    </row>
    <row r="583" spans="1:5">
      <c r="A583">
        <v>582</v>
      </c>
      <c r="B583" t="s">
        <v>1274</v>
      </c>
      <c r="C583" s="274">
        <f t="shared" si="9"/>
        <v>50</v>
      </c>
      <c r="D583" t="s">
        <v>1277</v>
      </c>
      <c r="E583" s="278">
        <v>45509</v>
      </c>
    </row>
    <row r="584" spans="1:5">
      <c r="A584">
        <v>583</v>
      </c>
      <c r="B584" t="s">
        <v>1271</v>
      </c>
      <c r="C584" s="274">
        <f t="shared" si="9"/>
        <v>20</v>
      </c>
      <c r="D584" t="s">
        <v>1277</v>
      </c>
      <c r="E584" s="278">
        <v>45509</v>
      </c>
    </row>
    <row r="585" spans="1:5">
      <c r="A585">
        <v>584</v>
      </c>
      <c r="B585" t="s">
        <v>1271</v>
      </c>
      <c r="C585" s="274">
        <f t="shared" si="9"/>
        <v>20</v>
      </c>
      <c r="D585" t="s">
        <v>1280</v>
      </c>
      <c r="E585" s="278">
        <v>45509</v>
      </c>
    </row>
    <row r="586" spans="1:5">
      <c r="A586">
        <v>585</v>
      </c>
      <c r="B586" t="s">
        <v>1275</v>
      </c>
      <c r="C586" s="274">
        <f t="shared" si="9"/>
        <v>90</v>
      </c>
      <c r="D586" t="s">
        <v>1279</v>
      </c>
      <c r="E586" s="278">
        <v>45510</v>
      </c>
    </row>
    <row r="587" spans="1:5">
      <c r="A587">
        <v>586</v>
      </c>
      <c r="B587" t="s">
        <v>1272</v>
      </c>
      <c r="C587" s="274">
        <f t="shared" si="9"/>
        <v>80</v>
      </c>
      <c r="D587" t="s">
        <v>1277</v>
      </c>
      <c r="E587" s="278">
        <v>45510</v>
      </c>
    </row>
    <row r="588" spans="1:5">
      <c r="A588">
        <v>587</v>
      </c>
      <c r="B588" t="s">
        <v>1275</v>
      </c>
      <c r="C588" s="274">
        <f t="shared" si="9"/>
        <v>90</v>
      </c>
      <c r="D588" t="s">
        <v>1277</v>
      </c>
      <c r="E588" s="278">
        <v>45510</v>
      </c>
    </row>
    <row r="589" spans="1:5">
      <c r="A589">
        <v>588</v>
      </c>
      <c r="B589" t="s">
        <v>1273</v>
      </c>
      <c r="C589" s="274">
        <f t="shared" si="9"/>
        <v>30</v>
      </c>
      <c r="D589" t="s">
        <v>1277</v>
      </c>
      <c r="E589" s="278">
        <v>45510</v>
      </c>
    </row>
    <row r="590" spans="1:5">
      <c r="A590">
        <v>589</v>
      </c>
      <c r="B590" t="s">
        <v>1270</v>
      </c>
      <c r="C590" s="274">
        <f t="shared" si="9"/>
        <v>10</v>
      </c>
      <c r="D590" t="s">
        <v>1277</v>
      </c>
      <c r="E590" s="278">
        <v>45511</v>
      </c>
    </row>
    <row r="591" spans="1:5">
      <c r="A591">
        <v>590</v>
      </c>
      <c r="B591" t="s">
        <v>1270</v>
      </c>
      <c r="C591" s="274">
        <f t="shared" si="9"/>
        <v>10</v>
      </c>
      <c r="D591" t="s">
        <v>1279</v>
      </c>
      <c r="E591" s="278">
        <v>45511</v>
      </c>
    </row>
    <row r="592" spans="1:5">
      <c r="A592">
        <v>591</v>
      </c>
      <c r="B592" t="s">
        <v>1273</v>
      </c>
      <c r="C592" s="274">
        <f t="shared" si="9"/>
        <v>30</v>
      </c>
      <c r="D592" t="s">
        <v>1281</v>
      </c>
      <c r="E592" s="278">
        <v>45511</v>
      </c>
    </row>
    <row r="593" spans="1:5">
      <c r="A593">
        <v>592</v>
      </c>
      <c r="B593" t="s">
        <v>1274</v>
      </c>
      <c r="C593" s="274">
        <f t="shared" si="9"/>
        <v>50</v>
      </c>
      <c r="D593" t="s">
        <v>1280</v>
      </c>
      <c r="E593" s="278">
        <v>45512</v>
      </c>
    </row>
    <row r="594" spans="1:5">
      <c r="A594">
        <v>593</v>
      </c>
      <c r="B594" t="s">
        <v>1273</v>
      </c>
      <c r="C594" s="274">
        <f t="shared" si="9"/>
        <v>30</v>
      </c>
      <c r="D594" t="s">
        <v>1278</v>
      </c>
      <c r="E594" s="278">
        <v>45512</v>
      </c>
    </row>
    <row r="595" spans="1:5">
      <c r="A595">
        <v>594</v>
      </c>
      <c r="B595" t="s">
        <v>1276</v>
      </c>
      <c r="C595" s="274">
        <f t="shared" si="9"/>
        <v>120</v>
      </c>
      <c r="D595" t="s">
        <v>1277</v>
      </c>
      <c r="E595" s="278">
        <v>45513</v>
      </c>
    </row>
    <row r="596" spans="1:5">
      <c r="A596">
        <v>595</v>
      </c>
      <c r="B596" t="s">
        <v>1273</v>
      </c>
      <c r="C596" s="274">
        <f t="shared" si="9"/>
        <v>30</v>
      </c>
      <c r="D596" t="s">
        <v>1278</v>
      </c>
      <c r="E596" s="278">
        <v>45514</v>
      </c>
    </row>
    <row r="597" spans="1:5">
      <c r="A597">
        <v>596</v>
      </c>
      <c r="B597" t="s">
        <v>1272</v>
      </c>
      <c r="C597" s="274">
        <f t="shared" si="9"/>
        <v>80</v>
      </c>
      <c r="D597" t="s">
        <v>1280</v>
      </c>
      <c r="E597" s="278">
        <v>45514</v>
      </c>
    </row>
    <row r="598" spans="1:5">
      <c r="A598">
        <v>597</v>
      </c>
      <c r="B598" t="s">
        <v>1271</v>
      </c>
      <c r="C598" s="274">
        <f t="shared" si="9"/>
        <v>20</v>
      </c>
      <c r="D598" t="s">
        <v>1277</v>
      </c>
      <c r="E598" s="278">
        <v>45516</v>
      </c>
    </row>
    <row r="599" spans="1:5">
      <c r="A599">
        <v>598</v>
      </c>
      <c r="B599" t="s">
        <v>1270</v>
      </c>
      <c r="C599" s="274">
        <f t="shared" si="9"/>
        <v>10</v>
      </c>
      <c r="D599" t="s">
        <v>1277</v>
      </c>
      <c r="E599" s="278">
        <v>45517</v>
      </c>
    </row>
    <row r="600" spans="1:5">
      <c r="A600">
        <v>599</v>
      </c>
      <c r="B600" t="s">
        <v>1273</v>
      </c>
      <c r="C600" s="274">
        <f t="shared" si="9"/>
        <v>30</v>
      </c>
      <c r="D600" t="s">
        <v>1281</v>
      </c>
      <c r="E600" s="278">
        <v>45518</v>
      </c>
    </row>
    <row r="601" spans="1:5">
      <c r="A601">
        <v>600</v>
      </c>
      <c r="B601" t="s">
        <v>1275</v>
      </c>
      <c r="C601" s="274">
        <f t="shared" si="9"/>
        <v>90</v>
      </c>
      <c r="D601" t="s">
        <v>1278</v>
      </c>
      <c r="E601" s="278">
        <v>45518</v>
      </c>
    </row>
    <row r="602" spans="1:5">
      <c r="A602">
        <v>601</v>
      </c>
      <c r="B602" t="s">
        <v>1273</v>
      </c>
      <c r="C602" s="274">
        <f t="shared" si="9"/>
        <v>30</v>
      </c>
      <c r="D602" t="s">
        <v>1281</v>
      </c>
      <c r="E602" s="278">
        <v>45519</v>
      </c>
    </row>
    <row r="603" spans="1:5">
      <c r="A603">
        <v>602</v>
      </c>
      <c r="B603" t="s">
        <v>1275</v>
      </c>
      <c r="C603" s="274">
        <f t="shared" si="9"/>
        <v>90</v>
      </c>
      <c r="D603" t="s">
        <v>1278</v>
      </c>
      <c r="E603" s="278">
        <v>45519</v>
      </c>
    </row>
    <row r="604" spans="1:5">
      <c r="A604">
        <v>603</v>
      </c>
      <c r="B604" t="s">
        <v>1271</v>
      </c>
      <c r="C604" s="274">
        <f t="shared" si="9"/>
        <v>20</v>
      </c>
      <c r="D604" t="s">
        <v>1277</v>
      </c>
      <c r="E604" s="278">
        <v>45519</v>
      </c>
    </row>
    <row r="605" spans="1:5">
      <c r="A605">
        <v>604</v>
      </c>
      <c r="B605" t="s">
        <v>1272</v>
      </c>
      <c r="C605" s="274">
        <f t="shared" si="9"/>
        <v>80</v>
      </c>
      <c r="D605" t="s">
        <v>1277</v>
      </c>
      <c r="E605" s="278">
        <v>45520</v>
      </c>
    </row>
    <row r="606" spans="1:5">
      <c r="A606">
        <v>605</v>
      </c>
      <c r="B606" t="s">
        <v>1271</v>
      </c>
      <c r="C606" s="274">
        <f t="shared" si="9"/>
        <v>20</v>
      </c>
      <c r="D606" t="s">
        <v>1279</v>
      </c>
      <c r="E606" s="278">
        <v>45520</v>
      </c>
    </row>
    <row r="607" spans="1:5">
      <c r="A607">
        <v>606</v>
      </c>
      <c r="B607" t="s">
        <v>1274</v>
      </c>
      <c r="C607" s="274">
        <f t="shared" si="9"/>
        <v>50</v>
      </c>
      <c r="D607" t="s">
        <v>1277</v>
      </c>
      <c r="E607" s="278">
        <v>45522</v>
      </c>
    </row>
    <row r="608" spans="1:5">
      <c r="A608">
        <v>607</v>
      </c>
      <c r="B608" t="s">
        <v>1276</v>
      </c>
      <c r="C608" s="274">
        <f t="shared" si="9"/>
        <v>120</v>
      </c>
      <c r="D608" t="s">
        <v>1277</v>
      </c>
      <c r="E608" s="278">
        <v>45522</v>
      </c>
    </row>
    <row r="609" spans="1:5">
      <c r="A609">
        <v>608</v>
      </c>
      <c r="B609" t="s">
        <v>1274</v>
      </c>
      <c r="C609" s="274">
        <f t="shared" si="9"/>
        <v>50</v>
      </c>
      <c r="D609" t="s">
        <v>1280</v>
      </c>
      <c r="E609" s="278">
        <v>45522</v>
      </c>
    </row>
    <row r="610" spans="1:5">
      <c r="A610">
        <v>609</v>
      </c>
      <c r="B610" t="s">
        <v>1272</v>
      </c>
      <c r="C610" s="274">
        <f t="shared" si="9"/>
        <v>80</v>
      </c>
      <c r="D610" t="s">
        <v>1277</v>
      </c>
      <c r="E610" s="278">
        <v>45522</v>
      </c>
    </row>
    <row r="611" spans="1:5">
      <c r="A611">
        <v>610</v>
      </c>
      <c r="B611" t="s">
        <v>1276</v>
      </c>
      <c r="C611" s="274">
        <f t="shared" si="9"/>
        <v>120</v>
      </c>
      <c r="D611" t="s">
        <v>1279</v>
      </c>
      <c r="E611" s="278">
        <v>45523</v>
      </c>
    </row>
    <row r="612" spans="1:5">
      <c r="A612">
        <v>611</v>
      </c>
      <c r="B612" t="s">
        <v>1275</v>
      </c>
      <c r="C612" s="274">
        <f t="shared" si="9"/>
        <v>90</v>
      </c>
      <c r="D612" t="s">
        <v>1277</v>
      </c>
      <c r="E612" s="278">
        <v>45524</v>
      </c>
    </row>
    <row r="613" spans="1:5">
      <c r="A613">
        <v>612</v>
      </c>
      <c r="B613" t="s">
        <v>1271</v>
      </c>
      <c r="C613" s="274">
        <f t="shared" si="9"/>
        <v>20</v>
      </c>
      <c r="D613" t="s">
        <v>1279</v>
      </c>
      <c r="E613" s="278">
        <v>45525</v>
      </c>
    </row>
    <row r="614" spans="1:5">
      <c r="A614">
        <v>613</v>
      </c>
      <c r="B614" t="s">
        <v>1271</v>
      </c>
      <c r="C614" s="274">
        <f t="shared" si="9"/>
        <v>20</v>
      </c>
      <c r="D614" t="s">
        <v>1277</v>
      </c>
      <c r="E614" s="278">
        <v>45525</v>
      </c>
    </row>
    <row r="615" spans="1:5">
      <c r="A615">
        <v>614</v>
      </c>
      <c r="B615" t="s">
        <v>1272</v>
      </c>
      <c r="C615" s="274">
        <f t="shared" si="9"/>
        <v>80</v>
      </c>
      <c r="D615" t="s">
        <v>1279</v>
      </c>
      <c r="E615" s="278">
        <v>45525</v>
      </c>
    </row>
    <row r="616" spans="1:5">
      <c r="A616">
        <v>615</v>
      </c>
      <c r="B616" t="s">
        <v>1270</v>
      </c>
      <c r="C616" s="274">
        <f t="shared" si="9"/>
        <v>10</v>
      </c>
      <c r="D616" t="s">
        <v>1280</v>
      </c>
      <c r="E616" s="278">
        <v>45525</v>
      </c>
    </row>
    <row r="617" spans="1:5">
      <c r="A617">
        <v>616</v>
      </c>
      <c r="B617" t="s">
        <v>1273</v>
      </c>
      <c r="C617" s="274">
        <f t="shared" si="9"/>
        <v>30</v>
      </c>
      <c r="D617" t="s">
        <v>1277</v>
      </c>
      <c r="E617" s="278">
        <v>45525</v>
      </c>
    </row>
    <row r="618" spans="1:5">
      <c r="A618">
        <v>617</v>
      </c>
      <c r="B618" t="s">
        <v>1273</v>
      </c>
      <c r="C618" s="274">
        <f t="shared" si="9"/>
        <v>30</v>
      </c>
      <c r="D618" t="s">
        <v>1278</v>
      </c>
      <c r="E618" s="278">
        <v>45525</v>
      </c>
    </row>
    <row r="619" spans="1:5">
      <c r="A619">
        <v>618</v>
      </c>
      <c r="B619" t="s">
        <v>1270</v>
      </c>
      <c r="C619" s="274">
        <f t="shared" si="9"/>
        <v>10</v>
      </c>
      <c r="D619" t="s">
        <v>1278</v>
      </c>
      <c r="E619" s="278">
        <v>45526</v>
      </c>
    </row>
    <row r="620" spans="1:5">
      <c r="A620">
        <v>619</v>
      </c>
      <c r="B620" t="s">
        <v>1272</v>
      </c>
      <c r="C620" s="274">
        <f t="shared" si="9"/>
        <v>80</v>
      </c>
      <c r="D620" t="s">
        <v>1280</v>
      </c>
      <c r="E620" s="278">
        <v>45526</v>
      </c>
    </row>
    <row r="621" spans="1:5">
      <c r="A621">
        <v>620</v>
      </c>
      <c r="B621" t="s">
        <v>1276</v>
      </c>
      <c r="C621" s="274">
        <f t="shared" si="9"/>
        <v>120</v>
      </c>
      <c r="D621" t="s">
        <v>1277</v>
      </c>
      <c r="E621" s="278">
        <v>45526</v>
      </c>
    </row>
    <row r="622" spans="1:5">
      <c r="A622">
        <v>621</v>
      </c>
      <c r="B622" t="s">
        <v>1275</v>
      </c>
      <c r="C622" s="274">
        <f t="shared" si="9"/>
        <v>90</v>
      </c>
      <c r="D622" t="s">
        <v>1277</v>
      </c>
      <c r="E622" s="278">
        <v>45526</v>
      </c>
    </row>
    <row r="623" spans="1:5">
      <c r="A623">
        <v>622</v>
      </c>
      <c r="B623" t="s">
        <v>1272</v>
      </c>
      <c r="C623" s="274">
        <f t="shared" si="9"/>
        <v>80</v>
      </c>
      <c r="D623" t="s">
        <v>1277</v>
      </c>
      <c r="E623" s="278">
        <v>45526</v>
      </c>
    </row>
    <row r="624" spans="1:5">
      <c r="A624">
        <v>623</v>
      </c>
      <c r="B624" t="s">
        <v>1273</v>
      </c>
      <c r="C624" s="274">
        <f t="shared" si="9"/>
        <v>30</v>
      </c>
      <c r="D624" t="s">
        <v>1281</v>
      </c>
      <c r="E624" s="278">
        <v>45527</v>
      </c>
    </row>
    <row r="625" spans="1:5">
      <c r="A625">
        <v>624</v>
      </c>
      <c r="B625" t="s">
        <v>1271</v>
      </c>
      <c r="C625" s="274">
        <f t="shared" si="9"/>
        <v>20</v>
      </c>
      <c r="D625" t="s">
        <v>1278</v>
      </c>
      <c r="E625" s="278">
        <v>45527</v>
      </c>
    </row>
    <row r="626" spans="1:5">
      <c r="A626">
        <v>625</v>
      </c>
      <c r="B626" t="s">
        <v>1273</v>
      </c>
      <c r="C626" s="274">
        <f t="shared" si="9"/>
        <v>30</v>
      </c>
      <c r="D626" t="s">
        <v>1278</v>
      </c>
      <c r="E626" s="278">
        <v>45527</v>
      </c>
    </row>
    <row r="627" spans="1:5">
      <c r="A627">
        <v>626</v>
      </c>
      <c r="B627" t="s">
        <v>1274</v>
      </c>
      <c r="C627" s="274">
        <f t="shared" si="9"/>
        <v>50</v>
      </c>
      <c r="D627" t="s">
        <v>1279</v>
      </c>
      <c r="E627" s="278">
        <v>45527</v>
      </c>
    </row>
    <row r="628" spans="1:5">
      <c r="A628">
        <v>627</v>
      </c>
      <c r="B628" t="s">
        <v>1274</v>
      </c>
      <c r="C628" s="274">
        <f t="shared" si="9"/>
        <v>50</v>
      </c>
      <c r="D628" t="s">
        <v>1277</v>
      </c>
      <c r="E628" s="278">
        <v>45528</v>
      </c>
    </row>
    <row r="629" spans="1:5">
      <c r="A629">
        <v>628</v>
      </c>
      <c r="B629" t="s">
        <v>1274</v>
      </c>
      <c r="C629" s="274">
        <f t="shared" si="9"/>
        <v>50</v>
      </c>
      <c r="D629" t="s">
        <v>1279</v>
      </c>
      <c r="E629" s="278">
        <v>45529</v>
      </c>
    </row>
    <row r="630" spans="1:5">
      <c r="A630">
        <v>629</v>
      </c>
      <c r="B630" t="s">
        <v>1271</v>
      </c>
      <c r="C630" s="274">
        <f t="shared" si="9"/>
        <v>20</v>
      </c>
      <c r="D630" t="s">
        <v>1277</v>
      </c>
      <c r="E630" s="278">
        <v>45529</v>
      </c>
    </row>
    <row r="631" spans="1:5">
      <c r="A631">
        <v>630</v>
      </c>
      <c r="B631" t="s">
        <v>1271</v>
      </c>
      <c r="C631" s="274">
        <f t="shared" si="9"/>
        <v>20</v>
      </c>
      <c r="D631" t="s">
        <v>1279</v>
      </c>
      <c r="E631" s="278">
        <v>45529</v>
      </c>
    </row>
    <row r="632" spans="1:5">
      <c r="A632">
        <v>631</v>
      </c>
      <c r="B632" t="s">
        <v>1273</v>
      </c>
      <c r="C632" s="274">
        <f t="shared" si="9"/>
        <v>30</v>
      </c>
      <c r="D632" t="s">
        <v>1279</v>
      </c>
      <c r="E632" s="278">
        <v>45529</v>
      </c>
    </row>
    <row r="633" spans="1:5">
      <c r="A633">
        <v>632</v>
      </c>
      <c r="B633" t="s">
        <v>1273</v>
      </c>
      <c r="C633" s="274">
        <f t="shared" si="9"/>
        <v>30</v>
      </c>
      <c r="D633" t="s">
        <v>1277</v>
      </c>
      <c r="E633" s="278">
        <v>45529</v>
      </c>
    </row>
    <row r="634" spans="1:5">
      <c r="A634">
        <v>633</v>
      </c>
      <c r="B634" t="s">
        <v>1273</v>
      </c>
      <c r="C634" s="274">
        <f t="shared" si="9"/>
        <v>30</v>
      </c>
      <c r="D634" t="s">
        <v>1277</v>
      </c>
      <c r="E634" s="278">
        <v>45529</v>
      </c>
    </row>
    <row r="635" spans="1:5">
      <c r="A635">
        <v>634</v>
      </c>
      <c r="B635" t="s">
        <v>1274</v>
      </c>
      <c r="C635" s="274">
        <f t="shared" si="9"/>
        <v>50</v>
      </c>
      <c r="D635" t="s">
        <v>1278</v>
      </c>
      <c r="E635" s="278">
        <v>45529</v>
      </c>
    </row>
    <row r="636" spans="1:5">
      <c r="A636">
        <v>635</v>
      </c>
      <c r="B636" t="s">
        <v>1275</v>
      </c>
      <c r="C636" s="274">
        <f t="shared" si="9"/>
        <v>90</v>
      </c>
      <c r="D636" t="s">
        <v>1278</v>
      </c>
      <c r="E636" s="278">
        <v>45530</v>
      </c>
    </row>
    <row r="637" spans="1:5">
      <c r="A637">
        <v>636</v>
      </c>
      <c r="B637" t="s">
        <v>1275</v>
      </c>
      <c r="C637" s="274">
        <f t="shared" si="9"/>
        <v>90</v>
      </c>
      <c r="D637" t="s">
        <v>1279</v>
      </c>
      <c r="E637" s="278">
        <v>45530</v>
      </c>
    </row>
    <row r="638" spans="1:5">
      <c r="A638">
        <v>637</v>
      </c>
      <c r="B638" t="s">
        <v>1271</v>
      </c>
      <c r="C638" s="274">
        <f t="shared" si="9"/>
        <v>20</v>
      </c>
      <c r="D638" t="s">
        <v>1281</v>
      </c>
      <c r="E638" s="278">
        <v>45531</v>
      </c>
    </row>
    <row r="639" spans="1:5">
      <c r="A639">
        <v>638</v>
      </c>
      <c r="B639" t="s">
        <v>1272</v>
      </c>
      <c r="C639" s="274">
        <f t="shared" si="9"/>
        <v>80</v>
      </c>
      <c r="D639" t="s">
        <v>1277</v>
      </c>
      <c r="E639" s="278">
        <v>45531</v>
      </c>
    </row>
    <row r="640" spans="1:5">
      <c r="A640">
        <v>639</v>
      </c>
      <c r="B640" t="s">
        <v>1274</v>
      </c>
      <c r="C640" s="274">
        <f t="shared" si="9"/>
        <v>50</v>
      </c>
      <c r="D640" t="s">
        <v>1278</v>
      </c>
      <c r="E640" s="278">
        <v>45531</v>
      </c>
    </row>
    <row r="641" spans="1:5">
      <c r="A641">
        <v>640</v>
      </c>
      <c r="B641" t="s">
        <v>1273</v>
      </c>
      <c r="C641" s="274">
        <f t="shared" si="9"/>
        <v>30</v>
      </c>
      <c r="D641" t="s">
        <v>1280</v>
      </c>
      <c r="E641" s="278">
        <v>45531</v>
      </c>
    </row>
    <row r="642" spans="1:5">
      <c r="A642">
        <v>641</v>
      </c>
      <c r="B642" t="s">
        <v>1274</v>
      </c>
      <c r="C642" s="274">
        <f t="shared" si="9"/>
        <v>50</v>
      </c>
      <c r="D642" t="s">
        <v>1277</v>
      </c>
      <c r="E642" s="278">
        <v>45532</v>
      </c>
    </row>
    <row r="643" spans="1:5">
      <c r="A643">
        <v>642</v>
      </c>
      <c r="B643" t="s">
        <v>1270</v>
      </c>
      <c r="C643" s="274">
        <f t="shared" ref="C643:C706" si="10">VLOOKUP(B643,$L$2:$M$8,2,0)</f>
        <v>10</v>
      </c>
      <c r="D643" t="s">
        <v>1277</v>
      </c>
      <c r="E643" s="278">
        <v>45532</v>
      </c>
    </row>
    <row r="644" spans="1:5">
      <c r="A644">
        <v>643</v>
      </c>
      <c r="B644" t="s">
        <v>1273</v>
      </c>
      <c r="C644" s="274">
        <f t="shared" si="10"/>
        <v>30</v>
      </c>
      <c r="D644" t="s">
        <v>1277</v>
      </c>
      <c r="E644" s="278">
        <v>45533</v>
      </c>
    </row>
    <row r="645" spans="1:5">
      <c r="A645">
        <v>644</v>
      </c>
      <c r="B645" t="s">
        <v>1274</v>
      </c>
      <c r="C645" s="274">
        <f t="shared" si="10"/>
        <v>50</v>
      </c>
      <c r="D645" t="s">
        <v>1277</v>
      </c>
      <c r="E645" s="278">
        <v>45533</v>
      </c>
    </row>
    <row r="646" spans="1:5">
      <c r="A646">
        <v>645</v>
      </c>
      <c r="B646" t="s">
        <v>1274</v>
      </c>
      <c r="C646" s="274">
        <f t="shared" si="10"/>
        <v>50</v>
      </c>
      <c r="D646" t="s">
        <v>1280</v>
      </c>
      <c r="E646" s="278">
        <v>45533</v>
      </c>
    </row>
    <row r="647" spans="1:5">
      <c r="A647">
        <v>646</v>
      </c>
      <c r="B647" t="s">
        <v>1276</v>
      </c>
      <c r="C647" s="274">
        <f t="shared" si="10"/>
        <v>120</v>
      </c>
      <c r="D647" t="s">
        <v>1277</v>
      </c>
      <c r="E647" s="278">
        <v>45533</v>
      </c>
    </row>
    <row r="648" spans="1:5">
      <c r="A648">
        <v>647</v>
      </c>
      <c r="B648" t="s">
        <v>1274</v>
      </c>
      <c r="C648" s="274">
        <f t="shared" si="10"/>
        <v>50</v>
      </c>
      <c r="D648" t="s">
        <v>1277</v>
      </c>
      <c r="E648" s="278">
        <v>45533</v>
      </c>
    </row>
    <row r="649" spans="1:5">
      <c r="A649">
        <v>648</v>
      </c>
      <c r="B649" t="s">
        <v>1270</v>
      </c>
      <c r="C649" s="274">
        <f t="shared" si="10"/>
        <v>10</v>
      </c>
      <c r="D649" t="s">
        <v>1279</v>
      </c>
      <c r="E649" s="278">
        <v>45534</v>
      </c>
    </row>
    <row r="650" spans="1:5">
      <c r="A650">
        <v>649</v>
      </c>
      <c r="B650" t="s">
        <v>1275</v>
      </c>
      <c r="C650" s="274">
        <f t="shared" si="10"/>
        <v>90</v>
      </c>
      <c r="D650" t="s">
        <v>1277</v>
      </c>
      <c r="E650" s="278">
        <v>45534</v>
      </c>
    </row>
    <row r="651" spans="1:5">
      <c r="A651">
        <v>650</v>
      </c>
      <c r="B651" t="s">
        <v>1275</v>
      </c>
      <c r="C651" s="274">
        <f t="shared" si="10"/>
        <v>90</v>
      </c>
      <c r="D651" t="s">
        <v>1278</v>
      </c>
      <c r="E651" s="278">
        <v>45537</v>
      </c>
    </row>
    <row r="652" spans="1:5">
      <c r="A652">
        <v>651</v>
      </c>
      <c r="B652" t="s">
        <v>1276</v>
      </c>
      <c r="C652" s="274">
        <f t="shared" si="10"/>
        <v>120</v>
      </c>
      <c r="D652" t="s">
        <v>1277</v>
      </c>
      <c r="E652" s="278">
        <v>45537</v>
      </c>
    </row>
    <row r="653" spans="1:5">
      <c r="A653">
        <v>652</v>
      </c>
      <c r="B653" t="s">
        <v>1275</v>
      </c>
      <c r="C653" s="274">
        <f t="shared" si="10"/>
        <v>90</v>
      </c>
      <c r="D653" t="s">
        <v>1277</v>
      </c>
      <c r="E653" s="278">
        <v>45538</v>
      </c>
    </row>
    <row r="654" spans="1:5">
      <c r="A654">
        <v>653</v>
      </c>
      <c r="B654" t="s">
        <v>1273</v>
      </c>
      <c r="C654" s="274">
        <f t="shared" si="10"/>
        <v>30</v>
      </c>
      <c r="D654" t="s">
        <v>1277</v>
      </c>
      <c r="E654" s="278">
        <v>45539</v>
      </c>
    </row>
    <row r="655" spans="1:5">
      <c r="A655">
        <v>654</v>
      </c>
      <c r="B655" t="s">
        <v>1274</v>
      </c>
      <c r="C655" s="274">
        <f t="shared" si="10"/>
        <v>50</v>
      </c>
      <c r="D655" t="s">
        <v>1279</v>
      </c>
      <c r="E655" s="278">
        <v>45539</v>
      </c>
    </row>
    <row r="656" spans="1:5">
      <c r="A656">
        <v>655</v>
      </c>
      <c r="B656" t="s">
        <v>1274</v>
      </c>
      <c r="C656" s="274">
        <f t="shared" si="10"/>
        <v>50</v>
      </c>
      <c r="D656" t="s">
        <v>1277</v>
      </c>
      <c r="E656" s="278">
        <v>45540</v>
      </c>
    </row>
    <row r="657" spans="1:5">
      <c r="A657">
        <v>656</v>
      </c>
      <c r="B657" t="s">
        <v>1273</v>
      </c>
      <c r="C657" s="274">
        <f t="shared" si="10"/>
        <v>30</v>
      </c>
      <c r="D657" t="s">
        <v>1277</v>
      </c>
      <c r="E657" s="278">
        <v>45540</v>
      </c>
    </row>
    <row r="658" spans="1:5">
      <c r="A658">
        <v>657</v>
      </c>
      <c r="B658" t="s">
        <v>1271</v>
      </c>
      <c r="C658" s="274">
        <f t="shared" si="10"/>
        <v>20</v>
      </c>
      <c r="D658" t="s">
        <v>1279</v>
      </c>
      <c r="E658" s="278">
        <v>45540</v>
      </c>
    </row>
    <row r="659" spans="1:5">
      <c r="A659">
        <v>658</v>
      </c>
      <c r="B659" t="s">
        <v>1274</v>
      </c>
      <c r="C659" s="274">
        <f t="shared" si="10"/>
        <v>50</v>
      </c>
      <c r="D659" t="s">
        <v>1280</v>
      </c>
      <c r="E659" s="278">
        <v>45540</v>
      </c>
    </row>
    <row r="660" spans="1:5">
      <c r="A660">
        <v>659</v>
      </c>
      <c r="B660" t="s">
        <v>1273</v>
      </c>
      <c r="C660" s="274">
        <f t="shared" si="10"/>
        <v>30</v>
      </c>
      <c r="D660" t="s">
        <v>1278</v>
      </c>
      <c r="E660" s="278">
        <v>45541</v>
      </c>
    </row>
    <row r="661" spans="1:5">
      <c r="A661">
        <v>660</v>
      </c>
      <c r="B661" t="s">
        <v>1274</v>
      </c>
      <c r="C661" s="274">
        <f t="shared" si="10"/>
        <v>50</v>
      </c>
      <c r="D661" t="s">
        <v>1278</v>
      </c>
      <c r="E661" s="278">
        <v>45541</v>
      </c>
    </row>
    <row r="662" spans="1:5">
      <c r="A662">
        <v>661</v>
      </c>
      <c r="B662" t="s">
        <v>1274</v>
      </c>
      <c r="C662" s="274">
        <f t="shared" si="10"/>
        <v>50</v>
      </c>
      <c r="D662" t="s">
        <v>1280</v>
      </c>
      <c r="E662" s="278">
        <v>45541</v>
      </c>
    </row>
    <row r="663" spans="1:5">
      <c r="A663">
        <v>662</v>
      </c>
      <c r="B663" t="s">
        <v>1271</v>
      </c>
      <c r="C663" s="274">
        <f t="shared" si="10"/>
        <v>20</v>
      </c>
      <c r="D663" t="s">
        <v>1277</v>
      </c>
      <c r="E663" s="278">
        <v>45542</v>
      </c>
    </row>
    <row r="664" spans="1:5">
      <c r="A664">
        <v>663</v>
      </c>
      <c r="B664" t="s">
        <v>1271</v>
      </c>
      <c r="C664" s="274">
        <f t="shared" si="10"/>
        <v>20</v>
      </c>
      <c r="D664" t="s">
        <v>1277</v>
      </c>
      <c r="E664" s="278">
        <v>45542</v>
      </c>
    </row>
    <row r="665" spans="1:5">
      <c r="A665">
        <v>664</v>
      </c>
      <c r="B665" t="s">
        <v>1273</v>
      </c>
      <c r="C665" s="274">
        <f t="shared" si="10"/>
        <v>30</v>
      </c>
      <c r="D665" t="s">
        <v>1280</v>
      </c>
      <c r="E665" s="278">
        <v>45542</v>
      </c>
    </row>
    <row r="666" spans="1:5">
      <c r="A666">
        <v>665</v>
      </c>
      <c r="B666" t="s">
        <v>1273</v>
      </c>
      <c r="C666" s="274">
        <f t="shared" si="10"/>
        <v>30</v>
      </c>
      <c r="D666" t="s">
        <v>1277</v>
      </c>
      <c r="E666" s="278">
        <v>45542</v>
      </c>
    </row>
    <row r="667" spans="1:5">
      <c r="A667">
        <v>666</v>
      </c>
      <c r="B667" t="s">
        <v>1273</v>
      </c>
      <c r="C667" s="274">
        <f t="shared" si="10"/>
        <v>30</v>
      </c>
      <c r="D667" t="s">
        <v>1279</v>
      </c>
      <c r="E667" s="278">
        <v>45543</v>
      </c>
    </row>
    <row r="668" spans="1:5">
      <c r="A668">
        <v>667</v>
      </c>
      <c r="B668" t="s">
        <v>1272</v>
      </c>
      <c r="C668" s="274">
        <f t="shared" si="10"/>
        <v>80</v>
      </c>
      <c r="D668" t="s">
        <v>1277</v>
      </c>
      <c r="E668" s="278">
        <v>45544</v>
      </c>
    </row>
    <row r="669" spans="1:5">
      <c r="A669">
        <v>668</v>
      </c>
      <c r="B669" t="s">
        <v>1274</v>
      </c>
      <c r="C669" s="274">
        <f t="shared" si="10"/>
        <v>50</v>
      </c>
      <c r="D669" t="s">
        <v>1278</v>
      </c>
      <c r="E669" s="278">
        <v>45544</v>
      </c>
    </row>
    <row r="670" spans="1:5">
      <c r="A670">
        <v>669</v>
      </c>
      <c r="B670" t="s">
        <v>1270</v>
      </c>
      <c r="C670" s="274">
        <f t="shared" si="10"/>
        <v>10</v>
      </c>
      <c r="D670" t="s">
        <v>1279</v>
      </c>
      <c r="E670" s="278">
        <v>45544</v>
      </c>
    </row>
    <row r="671" spans="1:5">
      <c r="A671">
        <v>670</v>
      </c>
      <c r="B671" t="s">
        <v>1273</v>
      </c>
      <c r="C671" s="274">
        <f t="shared" si="10"/>
        <v>30</v>
      </c>
      <c r="D671" t="s">
        <v>1277</v>
      </c>
      <c r="E671" s="278">
        <v>45545</v>
      </c>
    </row>
    <row r="672" spans="1:5">
      <c r="A672">
        <v>671</v>
      </c>
      <c r="B672" t="s">
        <v>1273</v>
      </c>
      <c r="C672" s="274">
        <f t="shared" si="10"/>
        <v>30</v>
      </c>
      <c r="D672" t="s">
        <v>1278</v>
      </c>
      <c r="E672" s="278">
        <v>45545</v>
      </c>
    </row>
    <row r="673" spans="1:5">
      <c r="A673">
        <v>672</v>
      </c>
      <c r="B673" t="s">
        <v>1271</v>
      </c>
      <c r="C673" s="274">
        <f t="shared" si="10"/>
        <v>20</v>
      </c>
      <c r="D673" t="s">
        <v>1278</v>
      </c>
      <c r="E673" s="278">
        <v>45545</v>
      </c>
    </row>
    <row r="674" spans="1:5">
      <c r="A674">
        <v>673</v>
      </c>
      <c r="B674" t="s">
        <v>1276</v>
      </c>
      <c r="C674" s="274">
        <f t="shared" si="10"/>
        <v>120</v>
      </c>
      <c r="D674" t="s">
        <v>1280</v>
      </c>
      <c r="E674" s="278">
        <v>45545</v>
      </c>
    </row>
    <row r="675" spans="1:5">
      <c r="A675">
        <v>674</v>
      </c>
      <c r="B675" t="s">
        <v>1273</v>
      </c>
      <c r="C675" s="274">
        <f t="shared" si="10"/>
        <v>30</v>
      </c>
      <c r="D675" t="s">
        <v>1278</v>
      </c>
      <c r="E675" s="278">
        <v>45546</v>
      </c>
    </row>
    <row r="676" spans="1:5">
      <c r="A676">
        <v>675</v>
      </c>
      <c r="B676" t="s">
        <v>1276</v>
      </c>
      <c r="C676" s="274">
        <f t="shared" si="10"/>
        <v>120</v>
      </c>
      <c r="D676" t="s">
        <v>1279</v>
      </c>
      <c r="E676" s="278">
        <v>45546</v>
      </c>
    </row>
    <row r="677" spans="1:5">
      <c r="A677">
        <v>676</v>
      </c>
      <c r="B677" t="s">
        <v>1276</v>
      </c>
      <c r="C677" s="274">
        <f t="shared" si="10"/>
        <v>120</v>
      </c>
      <c r="D677" t="s">
        <v>1281</v>
      </c>
      <c r="E677" s="278">
        <v>45546</v>
      </c>
    </row>
    <row r="678" spans="1:5">
      <c r="A678">
        <v>677</v>
      </c>
      <c r="B678" t="s">
        <v>1271</v>
      </c>
      <c r="C678" s="274">
        <f t="shared" si="10"/>
        <v>20</v>
      </c>
      <c r="D678" t="s">
        <v>1278</v>
      </c>
      <c r="E678" s="278">
        <v>45546</v>
      </c>
    </row>
    <row r="679" spans="1:5">
      <c r="A679">
        <v>678</v>
      </c>
      <c r="B679" t="s">
        <v>1270</v>
      </c>
      <c r="C679" s="274">
        <f t="shared" si="10"/>
        <v>10</v>
      </c>
      <c r="D679" t="s">
        <v>1278</v>
      </c>
      <c r="E679" s="278">
        <v>45547</v>
      </c>
    </row>
    <row r="680" spans="1:5">
      <c r="A680">
        <v>679</v>
      </c>
      <c r="B680" t="s">
        <v>1273</v>
      </c>
      <c r="C680" s="274">
        <f t="shared" si="10"/>
        <v>30</v>
      </c>
      <c r="D680" t="s">
        <v>1277</v>
      </c>
      <c r="E680" s="278">
        <v>45547</v>
      </c>
    </row>
    <row r="681" spans="1:5">
      <c r="A681">
        <v>680</v>
      </c>
      <c r="B681" t="s">
        <v>1273</v>
      </c>
      <c r="C681" s="274">
        <f t="shared" si="10"/>
        <v>30</v>
      </c>
      <c r="D681" t="s">
        <v>1277</v>
      </c>
      <c r="E681" s="278">
        <v>45547</v>
      </c>
    </row>
    <row r="682" spans="1:5">
      <c r="A682">
        <v>681</v>
      </c>
      <c r="B682" t="s">
        <v>1274</v>
      </c>
      <c r="C682" s="274">
        <f t="shared" si="10"/>
        <v>50</v>
      </c>
      <c r="D682" t="s">
        <v>1278</v>
      </c>
      <c r="E682" s="278">
        <v>45547</v>
      </c>
    </row>
    <row r="683" spans="1:5">
      <c r="A683">
        <v>682</v>
      </c>
      <c r="B683" t="s">
        <v>1270</v>
      </c>
      <c r="C683" s="274">
        <f t="shared" si="10"/>
        <v>10</v>
      </c>
      <c r="D683" t="s">
        <v>1277</v>
      </c>
      <c r="E683" s="278">
        <v>45548</v>
      </c>
    </row>
    <row r="684" spans="1:5">
      <c r="A684">
        <v>683</v>
      </c>
      <c r="B684" t="s">
        <v>1273</v>
      </c>
      <c r="C684" s="274">
        <f t="shared" si="10"/>
        <v>30</v>
      </c>
      <c r="D684" t="s">
        <v>1277</v>
      </c>
      <c r="E684" s="278">
        <v>45548</v>
      </c>
    </row>
    <row r="685" spans="1:5">
      <c r="A685">
        <v>684</v>
      </c>
      <c r="B685" t="s">
        <v>1270</v>
      </c>
      <c r="C685" s="274">
        <f t="shared" si="10"/>
        <v>10</v>
      </c>
      <c r="D685" t="s">
        <v>1277</v>
      </c>
      <c r="E685" s="278">
        <v>45548</v>
      </c>
    </row>
    <row r="686" spans="1:5">
      <c r="A686">
        <v>685</v>
      </c>
      <c r="B686" t="s">
        <v>1276</v>
      </c>
      <c r="C686" s="274">
        <f t="shared" si="10"/>
        <v>120</v>
      </c>
      <c r="D686" t="s">
        <v>1278</v>
      </c>
      <c r="E686" s="278">
        <v>45548</v>
      </c>
    </row>
    <row r="687" spans="1:5">
      <c r="A687">
        <v>686</v>
      </c>
      <c r="B687" t="s">
        <v>1276</v>
      </c>
      <c r="C687" s="274">
        <f t="shared" si="10"/>
        <v>120</v>
      </c>
      <c r="D687" t="s">
        <v>1281</v>
      </c>
      <c r="E687" s="278">
        <v>45549</v>
      </c>
    </row>
    <row r="688" spans="1:5">
      <c r="A688">
        <v>687</v>
      </c>
      <c r="B688" t="s">
        <v>1275</v>
      </c>
      <c r="C688" s="274">
        <f t="shared" si="10"/>
        <v>90</v>
      </c>
      <c r="D688" t="s">
        <v>1277</v>
      </c>
      <c r="E688" s="278">
        <v>45549</v>
      </c>
    </row>
    <row r="689" spans="1:5">
      <c r="A689">
        <v>688</v>
      </c>
      <c r="B689" t="s">
        <v>1271</v>
      </c>
      <c r="C689" s="274">
        <f t="shared" si="10"/>
        <v>20</v>
      </c>
      <c r="D689" t="s">
        <v>1279</v>
      </c>
      <c r="E689" s="278">
        <v>45549</v>
      </c>
    </row>
    <row r="690" spans="1:5">
      <c r="A690">
        <v>689</v>
      </c>
      <c r="B690" t="s">
        <v>1270</v>
      </c>
      <c r="C690" s="274">
        <f t="shared" si="10"/>
        <v>10</v>
      </c>
      <c r="D690" t="s">
        <v>1279</v>
      </c>
      <c r="E690" s="278">
        <v>45549</v>
      </c>
    </row>
    <row r="691" spans="1:5">
      <c r="A691">
        <v>690</v>
      </c>
      <c r="B691" t="s">
        <v>1271</v>
      </c>
      <c r="C691" s="274">
        <f t="shared" si="10"/>
        <v>20</v>
      </c>
      <c r="D691" t="s">
        <v>1278</v>
      </c>
      <c r="E691" s="278">
        <v>45550</v>
      </c>
    </row>
    <row r="692" spans="1:5">
      <c r="A692">
        <v>691</v>
      </c>
      <c r="B692" t="s">
        <v>1270</v>
      </c>
      <c r="C692" s="274">
        <f t="shared" si="10"/>
        <v>10</v>
      </c>
      <c r="D692" t="s">
        <v>1277</v>
      </c>
      <c r="E692" s="278">
        <v>45550</v>
      </c>
    </row>
    <row r="693" spans="1:5">
      <c r="A693">
        <v>692</v>
      </c>
      <c r="B693" t="s">
        <v>1276</v>
      </c>
      <c r="C693" s="274">
        <f t="shared" si="10"/>
        <v>120</v>
      </c>
      <c r="D693" t="s">
        <v>1279</v>
      </c>
      <c r="E693" s="278">
        <v>45550</v>
      </c>
    </row>
    <row r="694" spans="1:5">
      <c r="A694">
        <v>693</v>
      </c>
      <c r="B694" t="s">
        <v>1272</v>
      </c>
      <c r="C694" s="274">
        <f t="shared" si="10"/>
        <v>80</v>
      </c>
      <c r="D694" t="s">
        <v>1278</v>
      </c>
      <c r="E694" s="278">
        <v>45550</v>
      </c>
    </row>
    <row r="695" spans="1:5">
      <c r="A695">
        <v>694</v>
      </c>
      <c r="B695" t="s">
        <v>1271</v>
      </c>
      <c r="C695" s="274">
        <f t="shared" si="10"/>
        <v>20</v>
      </c>
      <c r="D695" t="s">
        <v>1277</v>
      </c>
      <c r="E695" s="278">
        <v>45550</v>
      </c>
    </row>
    <row r="696" spans="1:5">
      <c r="A696">
        <v>695</v>
      </c>
      <c r="B696" t="s">
        <v>1270</v>
      </c>
      <c r="C696" s="274">
        <f t="shared" si="10"/>
        <v>10</v>
      </c>
      <c r="D696" t="s">
        <v>1281</v>
      </c>
      <c r="E696" s="278">
        <v>45550</v>
      </c>
    </row>
    <row r="697" spans="1:5">
      <c r="A697">
        <v>696</v>
      </c>
      <c r="B697" t="s">
        <v>1270</v>
      </c>
      <c r="C697" s="274">
        <f t="shared" si="10"/>
        <v>10</v>
      </c>
      <c r="D697" t="s">
        <v>1277</v>
      </c>
      <c r="E697" s="278">
        <v>45550</v>
      </c>
    </row>
    <row r="698" spans="1:5">
      <c r="A698">
        <v>697</v>
      </c>
      <c r="B698" t="s">
        <v>1273</v>
      </c>
      <c r="C698" s="274">
        <f t="shared" si="10"/>
        <v>30</v>
      </c>
      <c r="D698" t="s">
        <v>1277</v>
      </c>
      <c r="E698" s="278">
        <v>45551</v>
      </c>
    </row>
    <row r="699" spans="1:5">
      <c r="A699">
        <v>698</v>
      </c>
      <c r="B699" t="s">
        <v>1274</v>
      </c>
      <c r="C699" s="274">
        <f t="shared" si="10"/>
        <v>50</v>
      </c>
      <c r="D699" t="s">
        <v>1280</v>
      </c>
      <c r="E699" s="278">
        <v>45551</v>
      </c>
    </row>
    <row r="700" spans="1:5">
      <c r="A700">
        <v>699</v>
      </c>
      <c r="B700" t="s">
        <v>1273</v>
      </c>
      <c r="C700" s="274">
        <f t="shared" si="10"/>
        <v>30</v>
      </c>
      <c r="D700" t="s">
        <v>1277</v>
      </c>
      <c r="E700" s="278">
        <v>45551</v>
      </c>
    </row>
    <row r="701" spans="1:5">
      <c r="A701">
        <v>700</v>
      </c>
      <c r="B701" t="s">
        <v>1273</v>
      </c>
      <c r="C701" s="274">
        <f t="shared" si="10"/>
        <v>30</v>
      </c>
      <c r="D701" t="s">
        <v>1277</v>
      </c>
      <c r="E701" s="278">
        <v>45551</v>
      </c>
    </row>
    <row r="702" spans="1:5">
      <c r="A702">
        <v>701</v>
      </c>
      <c r="B702" t="s">
        <v>1271</v>
      </c>
      <c r="C702" s="274">
        <f t="shared" si="10"/>
        <v>20</v>
      </c>
      <c r="D702" t="s">
        <v>1280</v>
      </c>
      <c r="E702" s="278">
        <v>45551</v>
      </c>
    </row>
    <row r="703" spans="1:5">
      <c r="A703">
        <v>702</v>
      </c>
      <c r="B703" t="s">
        <v>1274</v>
      </c>
      <c r="C703" s="274">
        <f t="shared" si="10"/>
        <v>50</v>
      </c>
      <c r="D703" t="s">
        <v>1279</v>
      </c>
      <c r="E703" s="278">
        <v>45552</v>
      </c>
    </row>
    <row r="704" spans="1:5">
      <c r="A704">
        <v>703</v>
      </c>
      <c r="B704" t="s">
        <v>1272</v>
      </c>
      <c r="C704" s="274">
        <f t="shared" si="10"/>
        <v>80</v>
      </c>
      <c r="D704" t="s">
        <v>1278</v>
      </c>
      <c r="E704" s="278">
        <v>45552</v>
      </c>
    </row>
    <row r="705" spans="1:5">
      <c r="A705">
        <v>704</v>
      </c>
      <c r="B705" t="s">
        <v>1271</v>
      </c>
      <c r="C705" s="274">
        <f t="shared" si="10"/>
        <v>20</v>
      </c>
      <c r="D705" t="s">
        <v>1280</v>
      </c>
      <c r="E705" s="278">
        <v>45552</v>
      </c>
    </row>
    <row r="706" spans="1:5">
      <c r="A706">
        <v>705</v>
      </c>
      <c r="B706" t="s">
        <v>1271</v>
      </c>
      <c r="C706" s="274">
        <f t="shared" si="10"/>
        <v>20</v>
      </c>
      <c r="D706" t="s">
        <v>1278</v>
      </c>
      <c r="E706" s="278">
        <v>45552</v>
      </c>
    </row>
    <row r="707" spans="1:5">
      <c r="A707">
        <v>706</v>
      </c>
      <c r="B707" t="s">
        <v>1271</v>
      </c>
      <c r="C707" s="274">
        <f t="shared" ref="C707:C770" si="11">VLOOKUP(B707,$L$2:$M$8,2,0)</f>
        <v>20</v>
      </c>
      <c r="D707" t="s">
        <v>1281</v>
      </c>
      <c r="E707" s="278">
        <v>45553</v>
      </c>
    </row>
    <row r="708" spans="1:5">
      <c r="A708">
        <v>707</v>
      </c>
      <c r="B708" t="s">
        <v>1270</v>
      </c>
      <c r="C708" s="274">
        <f t="shared" si="11"/>
        <v>10</v>
      </c>
      <c r="D708" t="s">
        <v>1277</v>
      </c>
      <c r="E708" s="278">
        <v>45553</v>
      </c>
    </row>
    <row r="709" spans="1:5">
      <c r="A709">
        <v>708</v>
      </c>
      <c r="B709" t="s">
        <v>1274</v>
      </c>
      <c r="C709" s="274">
        <f t="shared" si="11"/>
        <v>50</v>
      </c>
      <c r="D709" t="s">
        <v>1277</v>
      </c>
      <c r="E709" s="278">
        <v>45553</v>
      </c>
    </row>
    <row r="710" spans="1:5">
      <c r="A710">
        <v>709</v>
      </c>
      <c r="B710" t="s">
        <v>1271</v>
      </c>
      <c r="C710" s="274">
        <f t="shared" si="11"/>
        <v>20</v>
      </c>
      <c r="D710" t="s">
        <v>1280</v>
      </c>
      <c r="E710" s="278">
        <v>45553</v>
      </c>
    </row>
    <row r="711" spans="1:5">
      <c r="A711">
        <v>710</v>
      </c>
      <c r="B711" t="s">
        <v>1270</v>
      </c>
      <c r="C711" s="274">
        <f t="shared" si="11"/>
        <v>10</v>
      </c>
      <c r="D711" t="s">
        <v>1277</v>
      </c>
      <c r="E711" s="278">
        <v>45554</v>
      </c>
    </row>
    <row r="712" spans="1:5">
      <c r="A712">
        <v>711</v>
      </c>
      <c r="B712" t="s">
        <v>1273</v>
      </c>
      <c r="C712" s="274">
        <f t="shared" si="11"/>
        <v>30</v>
      </c>
      <c r="D712" t="s">
        <v>1280</v>
      </c>
      <c r="E712" s="278">
        <v>45554</v>
      </c>
    </row>
    <row r="713" spans="1:5">
      <c r="A713">
        <v>712</v>
      </c>
      <c r="B713" t="s">
        <v>1273</v>
      </c>
      <c r="C713" s="274">
        <f t="shared" si="11"/>
        <v>30</v>
      </c>
      <c r="D713" t="s">
        <v>1279</v>
      </c>
      <c r="E713" s="278">
        <v>45554</v>
      </c>
    </row>
    <row r="714" spans="1:5">
      <c r="A714">
        <v>713</v>
      </c>
      <c r="B714" t="s">
        <v>1274</v>
      </c>
      <c r="C714" s="274">
        <f t="shared" si="11"/>
        <v>50</v>
      </c>
      <c r="D714" t="s">
        <v>1277</v>
      </c>
      <c r="E714" s="278">
        <v>45554</v>
      </c>
    </row>
    <row r="715" spans="1:5">
      <c r="A715">
        <v>714</v>
      </c>
      <c r="B715" t="s">
        <v>1275</v>
      </c>
      <c r="C715" s="274">
        <f t="shared" si="11"/>
        <v>90</v>
      </c>
      <c r="D715" t="s">
        <v>1281</v>
      </c>
      <c r="E715" s="278">
        <v>45554</v>
      </c>
    </row>
    <row r="716" spans="1:5">
      <c r="A716">
        <v>715</v>
      </c>
      <c r="B716" t="s">
        <v>1275</v>
      </c>
      <c r="C716" s="274">
        <f t="shared" si="11"/>
        <v>90</v>
      </c>
      <c r="D716" t="s">
        <v>1277</v>
      </c>
      <c r="E716" s="278">
        <v>45555</v>
      </c>
    </row>
    <row r="717" spans="1:5">
      <c r="A717">
        <v>716</v>
      </c>
      <c r="B717" t="s">
        <v>1272</v>
      </c>
      <c r="C717" s="274">
        <f t="shared" si="11"/>
        <v>80</v>
      </c>
      <c r="D717" t="s">
        <v>1280</v>
      </c>
      <c r="E717" s="278">
        <v>45555</v>
      </c>
    </row>
    <row r="718" spans="1:5">
      <c r="A718">
        <v>717</v>
      </c>
      <c r="B718" t="s">
        <v>1275</v>
      </c>
      <c r="C718" s="274">
        <f t="shared" si="11"/>
        <v>90</v>
      </c>
      <c r="D718" t="s">
        <v>1278</v>
      </c>
      <c r="E718" s="278">
        <v>45555</v>
      </c>
    </row>
    <row r="719" spans="1:5">
      <c r="A719">
        <v>718</v>
      </c>
      <c r="B719" t="s">
        <v>1274</v>
      </c>
      <c r="C719" s="274">
        <f t="shared" si="11"/>
        <v>50</v>
      </c>
      <c r="D719" t="s">
        <v>1277</v>
      </c>
      <c r="E719" s="278">
        <v>45555</v>
      </c>
    </row>
    <row r="720" spans="1:5">
      <c r="A720">
        <v>719</v>
      </c>
      <c r="B720" t="s">
        <v>1271</v>
      </c>
      <c r="C720" s="274">
        <f t="shared" si="11"/>
        <v>20</v>
      </c>
      <c r="D720" t="s">
        <v>1280</v>
      </c>
      <c r="E720" s="278">
        <v>45555</v>
      </c>
    </row>
    <row r="721" spans="1:5">
      <c r="A721">
        <v>720</v>
      </c>
      <c r="B721" t="s">
        <v>1276</v>
      </c>
      <c r="C721" s="274">
        <f t="shared" si="11"/>
        <v>120</v>
      </c>
      <c r="D721" t="s">
        <v>1280</v>
      </c>
      <c r="E721" s="278">
        <v>45556</v>
      </c>
    </row>
    <row r="722" spans="1:5">
      <c r="A722">
        <v>721</v>
      </c>
      <c r="B722" t="s">
        <v>1273</v>
      </c>
      <c r="C722" s="274">
        <f t="shared" si="11"/>
        <v>30</v>
      </c>
      <c r="D722" t="s">
        <v>1277</v>
      </c>
      <c r="E722" s="278">
        <v>45556</v>
      </c>
    </row>
    <row r="723" spans="1:5">
      <c r="A723">
        <v>722</v>
      </c>
      <c r="B723" t="s">
        <v>1271</v>
      </c>
      <c r="C723" s="274">
        <f t="shared" si="11"/>
        <v>20</v>
      </c>
      <c r="D723" t="s">
        <v>1278</v>
      </c>
      <c r="E723" s="278">
        <v>45557</v>
      </c>
    </row>
    <row r="724" spans="1:5">
      <c r="A724">
        <v>723</v>
      </c>
      <c r="B724" t="s">
        <v>1273</v>
      </c>
      <c r="C724" s="274">
        <f t="shared" si="11"/>
        <v>30</v>
      </c>
      <c r="D724" t="s">
        <v>1278</v>
      </c>
      <c r="E724" s="278">
        <v>45557</v>
      </c>
    </row>
    <row r="725" spans="1:5">
      <c r="A725">
        <v>724</v>
      </c>
      <c r="B725" t="s">
        <v>1270</v>
      </c>
      <c r="C725" s="274">
        <f t="shared" si="11"/>
        <v>10</v>
      </c>
      <c r="D725" t="s">
        <v>1277</v>
      </c>
      <c r="E725" s="278">
        <v>45558</v>
      </c>
    </row>
    <row r="726" spans="1:5">
      <c r="A726">
        <v>725</v>
      </c>
      <c r="B726" t="s">
        <v>1271</v>
      </c>
      <c r="C726" s="274">
        <f t="shared" si="11"/>
        <v>20</v>
      </c>
      <c r="D726" t="s">
        <v>1278</v>
      </c>
      <c r="E726" s="278">
        <v>45558</v>
      </c>
    </row>
    <row r="727" spans="1:5">
      <c r="A727">
        <v>726</v>
      </c>
      <c r="B727" t="s">
        <v>1275</v>
      </c>
      <c r="C727" s="274">
        <f t="shared" si="11"/>
        <v>90</v>
      </c>
      <c r="D727" t="s">
        <v>1279</v>
      </c>
      <c r="E727" s="278">
        <v>45559</v>
      </c>
    </row>
    <row r="728" spans="1:5">
      <c r="A728">
        <v>727</v>
      </c>
      <c r="B728" t="s">
        <v>1274</v>
      </c>
      <c r="C728" s="274">
        <f t="shared" si="11"/>
        <v>50</v>
      </c>
      <c r="D728" t="s">
        <v>1278</v>
      </c>
      <c r="E728" s="278">
        <v>45559</v>
      </c>
    </row>
    <row r="729" spans="1:5">
      <c r="A729">
        <v>728</v>
      </c>
      <c r="B729" t="s">
        <v>1276</v>
      </c>
      <c r="C729" s="274">
        <f t="shared" si="11"/>
        <v>120</v>
      </c>
      <c r="D729" t="s">
        <v>1280</v>
      </c>
      <c r="E729" s="278">
        <v>45559</v>
      </c>
    </row>
    <row r="730" spans="1:5">
      <c r="A730">
        <v>729</v>
      </c>
      <c r="B730" t="s">
        <v>1276</v>
      </c>
      <c r="C730" s="274">
        <f t="shared" si="11"/>
        <v>120</v>
      </c>
      <c r="D730" t="s">
        <v>1277</v>
      </c>
      <c r="E730" s="278">
        <v>45560</v>
      </c>
    </row>
    <row r="731" spans="1:5">
      <c r="A731">
        <v>730</v>
      </c>
      <c r="B731" t="s">
        <v>1274</v>
      </c>
      <c r="C731" s="274">
        <f t="shared" si="11"/>
        <v>50</v>
      </c>
      <c r="D731" t="s">
        <v>1278</v>
      </c>
      <c r="E731" s="278">
        <v>45560</v>
      </c>
    </row>
    <row r="732" spans="1:5">
      <c r="A732">
        <v>731</v>
      </c>
      <c r="B732" t="s">
        <v>1270</v>
      </c>
      <c r="C732" s="274">
        <f t="shared" si="11"/>
        <v>10</v>
      </c>
      <c r="D732" t="s">
        <v>1277</v>
      </c>
      <c r="E732" s="278">
        <v>45561</v>
      </c>
    </row>
    <row r="733" spans="1:5">
      <c r="A733">
        <v>732</v>
      </c>
      <c r="B733" t="s">
        <v>1275</v>
      </c>
      <c r="C733" s="274">
        <f t="shared" si="11"/>
        <v>90</v>
      </c>
      <c r="D733" t="s">
        <v>1278</v>
      </c>
      <c r="E733" s="278">
        <v>45561</v>
      </c>
    </row>
    <row r="734" spans="1:5">
      <c r="A734">
        <v>733</v>
      </c>
      <c r="B734" t="s">
        <v>1272</v>
      </c>
      <c r="C734" s="274">
        <f t="shared" si="11"/>
        <v>80</v>
      </c>
      <c r="D734" t="s">
        <v>1277</v>
      </c>
      <c r="E734" s="278">
        <v>45561</v>
      </c>
    </row>
    <row r="735" spans="1:5">
      <c r="A735">
        <v>734</v>
      </c>
      <c r="B735" t="s">
        <v>1273</v>
      </c>
      <c r="C735" s="274">
        <f t="shared" si="11"/>
        <v>30</v>
      </c>
      <c r="D735" t="s">
        <v>1277</v>
      </c>
      <c r="E735" s="278">
        <v>45561</v>
      </c>
    </row>
    <row r="736" spans="1:5">
      <c r="A736">
        <v>735</v>
      </c>
      <c r="B736" t="s">
        <v>1274</v>
      </c>
      <c r="C736" s="274">
        <f t="shared" si="11"/>
        <v>50</v>
      </c>
      <c r="D736" t="s">
        <v>1277</v>
      </c>
      <c r="E736" s="278">
        <v>45562</v>
      </c>
    </row>
    <row r="737" spans="1:5">
      <c r="A737">
        <v>736</v>
      </c>
      <c r="B737" t="s">
        <v>1276</v>
      </c>
      <c r="C737" s="274">
        <f t="shared" si="11"/>
        <v>120</v>
      </c>
      <c r="D737" t="s">
        <v>1277</v>
      </c>
      <c r="E737" s="278">
        <v>45562</v>
      </c>
    </row>
    <row r="738" spans="1:5">
      <c r="A738">
        <v>737</v>
      </c>
      <c r="B738" t="s">
        <v>1276</v>
      </c>
      <c r="C738" s="274">
        <f t="shared" si="11"/>
        <v>120</v>
      </c>
      <c r="D738" t="s">
        <v>1277</v>
      </c>
      <c r="E738" s="278">
        <v>45563</v>
      </c>
    </row>
    <row r="739" spans="1:5">
      <c r="A739">
        <v>738</v>
      </c>
      <c r="B739" t="s">
        <v>1275</v>
      </c>
      <c r="C739" s="274">
        <f t="shared" si="11"/>
        <v>90</v>
      </c>
      <c r="D739" t="s">
        <v>1277</v>
      </c>
      <c r="E739" s="278">
        <v>45563</v>
      </c>
    </row>
    <row r="740" spans="1:5">
      <c r="A740">
        <v>739</v>
      </c>
      <c r="B740" t="s">
        <v>1276</v>
      </c>
      <c r="C740" s="274">
        <f t="shared" si="11"/>
        <v>120</v>
      </c>
      <c r="D740" t="s">
        <v>1278</v>
      </c>
      <c r="E740" s="278">
        <v>45563</v>
      </c>
    </row>
    <row r="741" spans="1:5">
      <c r="A741">
        <v>740</v>
      </c>
      <c r="B741" t="s">
        <v>1272</v>
      </c>
      <c r="C741" s="274">
        <f t="shared" si="11"/>
        <v>80</v>
      </c>
      <c r="D741" t="s">
        <v>1277</v>
      </c>
      <c r="E741" s="278">
        <v>45563</v>
      </c>
    </row>
    <row r="742" spans="1:5">
      <c r="A742">
        <v>741</v>
      </c>
      <c r="B742" t="s">
        <v>1274</v>
      </c>
      <c r="C742" s="274">
        <f t="shared" si="11"/>
        <v>50</v>
      </c>
      <c r="D742" t="s">
        <v>1277</v>
      </c>
      <c r="E742" s="278">
        <v>45564</v>
      </c>
    </row>
    <row r="743" spans="1:5">
      <c r="A743">
        <v>742</v>
      </c>
      <c r="B743" t="s">
        <v>1275</v>
      </c>
      <c r="C743" s="274">
        <f t="shared" si="11"/>
        <v>90</v>
      </c>
      <c r="D743" t="s">
        <v>1278</v>
      </c>
      <c r="E743" s="278">
        <v>45564</v>
      </c>
    </row>
    <row r="744" spans="1:5">
      <c r="A744">
        <v>743</v>
      </c>
      <c r="B744" t="s">
        <v>1274</v>
      </c>
      <c r="C744" s="274">
        <f t="shared" si="11"/>
        <v>50</v>
      </c>
      <c r="D744" t="s">
        <v>1278</v>
      </c>
      <c r="E744" s="278">
        <v>45564</v>
      </c>
    </row>
    <row r="745" spans="1:5">
      <c r="A745">
        <v>744</v>
      </c>
      <c r="B745" t="s">
        <v>1270</v>
      </c>
      <c r="C745" s="274">
        <f t="shared" si="11"/>
        <v>10</v>
      </c>
      <c r="D745" t="s">
        <v>1279</v>
      </c>
      <c r="E745" s="278">
        <v>45565</v>
      </c>
    </row>
    <row r="746" spans="1:5">
      <c r="A746">
        <v>745</v>
      </c>
      <c r="B746" t="s">
        <v>1271</v>
      </c>
      <c r="C746" s="274">
        <f t="shared" si="11"/>
        <v>20</v>
      </c>
      <c r="D746" t="s">
        <v>1279</v>
      </c>
      <c r="E746" s="278">
        <v>45566</v>
      </c>
    </row>
    <row r="747" spans="1:5">
      <c r="A747">
        <v>746</v>
      </c>
      <c r="B747" t="s">
        <v>1276</v>
      </c>
      <c r="C747" s="274">
        <f t="shared" si="11"/>
        <v>120</v>
      </c>
      <c r="D747" t="s">
        <v>1277</v>
      </c>
      <c r="E747" s="278">
        <v>45566</v>
      </c>
    </row>
    <row r="748" spans="1:5">
      <c r="A748">
        <v>747</v>
      </c>
      <c r="B748" t="s">
        <v>1273</v>
      </c>
      <c r="C748" s="274">
        <f t="shared" si="11"/>
        <v>30</v>
      </c>
      <c r="D748" t="s">
        <v>1279</v>
      </c>
      <c r="E748" s="278">
        <v>45566</v>
      </c>
    </row>
    <row r="749" spans="1:5">
      <c r="A749">
        <v>748</v>
      </c>
      <c r="B749" t="s">
        <v>1275</v>
      </c>
      <c r="C749" s="274">
        <f t="shared" si="11"/>
        <v>90</v>
      </c>
      <c r="D749" t="s">
        <v>1281</v>
      </c>
      <c r="E749" s="278">
        <v>45566</v>
      </c>
    </row>
    <row r="750" spans="1:5">
      <c r="A750">
        <v>749</v>
      </c>
      <c r="B750" t="s">
        <v>1272</v>
      </c>
      <c r="C750" s="274">
        <f t="shared" si="11"/>
        <v>80</v>
      </c>
      <c r="D750" t="s">
        <v>1278</v>
      </c>
      <c r="E750" s="278">
        <v>45567</v>
      </c>
    </row>
    <row r="751" spans="1:5">
      <c r="A751">
        <v>750</v>
      </c>
      <c r="B751" t="s">
        <v>1270</v>
      </c>
      <c r="C751" s="274">
        <f t="shared" si="11"/>
        <v>10</v>
      </c>
      <c r="D751" t="s">
        <v>1278</v>
      </c>
      <c r="E751" s="278">
        <v>45567</v>
      </c>
    </row>
    <row r="752" spans="1:5">
      <c r="A752">
        <v>751</v>
      </c>
      <c r="B752" t="s">
        <v>1273</v>
      </c>
      <c r="C752" s="274">
        <f t="shared" si="11"/>
        <v>30</v>
      </c>
      <c r="D752" t="s">
        <v>1280</v>
      </c>
      <c r="E752" s="278">
        <v>45567</v>
      </c>
    </row>
    <row r="753" spans="1:5">
      <c r="A753">
        <v>752</v>
      </c>
      <c r="B753" t="s">
        <v>1275</v>
      </c>
      <c r="C753" s="274">
        <f t="shared" si="11"/>
        <v>90</v>
      </c>
      <c r="D753" t="s">
        <v>1280</v>
      </c>
      <c r="E753" s="278">
        <v>45568</v>
      </c>
    </row>
    <row r="754" spans="1:5">
      <c r="A754">
        <v>753</v>
      </c>
      <c r="B754" t="s">
        <v>1270</v>
      </c>
      <c r="C754" s="274">
        <f t="shared" si="11"/>
        <v>10</v>
      </c>
      <c r="D754" t="s">
        <v>1277</v>
      </c>
      <c r="E754" s="278">
        <v>45568</v>
      </c>
    </row>
    <row r="755" spans="1:5">
      <c r="A755">
        <v>754</v>
      </c>
      <c r="B755" t="s">
        <v>1270</v>
      </c>
      <c r="C755" s="274">
        <f t="shared" si="11"/>
        <v>10</v>
      </c>
      <c r="D755" t="s">
        <v>1281</v>
      </c>
      <c r="E755" s="278">
        <v>45568</v>
      </c>
    </row>
    <row r="756" spans="1:5">
      <c r="A756">
        <v>755</v>
      </c>
      <c r="B756" t="s">
        <v>1270</v>
      </c>
      <c r="C756" s="274">
        <f t="shared" si="11"/>
        <v>10</v>
      </c>
      <c r="D756" t="s">
        <v>1280</v>
      </c>
      <c r="E756" s="278">
        <v>45569</v>
      </c>
    </row>
    <row r="757" spans="1:5">
      <c r="A757">
        <v>756</v>
      </c>
      <c r="B757" t="s">
        <v>1275</v>
      </c>
      <c r="C757" s="274">
        <f t="shared" si="11"/>
        <v>90</v>
      </c>
      <c r="D757" t="s">
        <v>1277</v>
      </c>
      <c r="E757" s="278">
        <v>45569</v>
      </c>
    </row>
    <row r="758" spans="1:5">
      <c r="A758">
        <v>757</v>
      </c>
      <c r="B758" t="s">
        <v>1272</v>
      </c>
      <c r="C758" s="274">
        <f t="shared" si="11"/>
        <v>80</v>
      </c>
      <c r="D758" t="s">
        <v>1279</v>
      </c>
      <c r="E758" s="278">
        <v>45569</v>
      </c>
    </row>
    <row r="759" spans="1:5">
      <c r="A759">
        <v>758</v>
      </c>
      <c r="B759" t="s">
        <v>1275</v>
      </c>
      <c r="C759" s="274">
        <f t="shared" si="11"/>
        <v>90</v>
      </c>
      <c r="D759" t="s">
        <v>1277</v>
      </c>
      <c r="E759" s="278">
        <v>45570</v>
      </c>
    </row>
    <row r="760" spans="1:5">
      <c r="A760">
        <v>759</v>
      </c>
      <c r="B760" t="s">
        <v>1276</v>
      </c>
      <c r="C760" s="274">
        <f t="shared" si="11"/>
        <v>120</v>
      </c>
      <c r="D760" t="s">
        <v>1277</v>
      </c>
      <c r="E760" s="278">
        <v>45571</v>
      </c>
    </row>
    <row r="761" spans="1:5">
      <c r="A761">
        <v>760</v>
      </c>
      <c r="B761" t="s">
        <v>1270</v>
      </c>
      <c r="C761" s="274">
        <f t="shared" si="11"/>
        <v>10</v>
      </c>
      <c r="D761" t="s">
        <v>1280</v>
      </c>
      <c r="E761" s="278">
        <v>45573</v>
      </c>
    </row>
    <row r="762" spans="1:5">
      <c r="A762">
        <v>761</v>
      </c>
      <c r="B762" t="s">
        <v>1270</v>
      </c>
      <c r="C762" s="274">
        <f t="shared" si="11"/>
        <v>10</v>
      </c>
      <c r="D762" t="s">
        <v>1279</v>
      </c>
      <c r="E762" s="278">
        <v>45573</v>
      </c>
    </row>
    <row r="763" spans="1:5">
      <c r="A763">
        <v>762</v>
      </c>
      <c r="B763" t="s">
        <v>1274</v>
      </c>
      <c r="C763" s="274">
        <f t="shared" si="11"/>
        <v>50</v>
      </c>
      <c r="D763" t="s">
        <v>1277</v>
      </c>
      <c r="E763" s="278">
        <v>45573</v>
      </c>
    </row>
    <row r="764" spans="1:5">
      <c r="A764">
        <v>763</v>
      </c>
      <c r="B764" t="s">
        <v>1271</v>
      </c>
      <c r="C764" s="274">
        <f t="shared" si="11"/>
        <v>20</v>
      </c>
      <c r="D764" t="s">
        <v>1278</v>
      </c>
      <c r="E764" s="278">
        <v>45573</v>
      </c>
    </row>
    <row r="765" spans="1:5">
      <c r="A765">
        <v>764</v>
      </c>
      <c r="B765" t="s">
        <v>1273</v>
      </c>
      <c r="C765" s="274">
        <f t="shared" si="11"/>
        <v>30</v>
      </c>
      <c r="D765" t="s">
        <v>1278</v>
      </c>
      <c r="E765" s="278">
        <v>45574</v>
      </c>
    </row>
    <row r="766" spans="1:5">
      <c r="A766">
        <v>765</v>
      </c>
      <c r="B766" t="s">
        <v>1275</v>
      </c>
      <c r="C766" s="274">
        <f t="shared" si="11"/>
        <v>90</v>
      </c>
      <c r="D766" t="s">
        <v>1277</v>
      </c>
      <c r="E766" s="278">
        <v>45574</v>
      </c>
    </row>
    <row r="767" spans="1:5">
      <c r="A767">
        <v>766</v>
      </c>
      <c r="B767" t="s">
        <v>1270</v>
      </c>
      <c r="C767" s="274">
        <f t="shared" si="11"/>
        <v>10</v>
      </c>
      <c r="D767" t="s">
        <v>1278</v>
      </c>
      <c r="E767" s="278">
        <v>45574</v>
      </c>
    </row>
    <row r="768" spans="1:5">
      <c r="A768">
        <v>767</v>
      </c>
      <c r="B768" t="s">
        <v>1271</v>
      </c>
      <c r="C768" s="274">
        <f t="shared" si="11"/>
        <v>20</v>
      </c>
      <c r="D768" t="s">
        <v>1279</v>
      </c>
      <c r="E768" s="278">
        <v>45575</v>
      </c>
    </row>
    <row r="769" spans="1:5">
      <c r="A769">
        <v>768</v>
      </c>
      <c r="B769" t="s">
        <v>1271</v>
      </c>
      <c r="C769" s="274">
        <f t="shared" si="11"/>
        <v>20</v>
      </c>
      <c r="D769" t="s">
        <v>1277</v>
      </c>
      <c r="E769" s="278">
        <v>45575</v>
      </c>
    </row>
    <row r="770" spans="1:5">
      <c r="A770">
        <v>769</v>
      </c>
      <c r="B770" t="s">
        <v>1275</v>
      </c>
      <c r="C770" s="274">
        <f t="shared" si="11"/>
        <v>90</v>
      </c>
      <c r="D770" t="s">
        <v>1277</v>
      </c>
      <c r="E770" s="278">
        <v>45576</v>
      </c>
    </row>
    <row r="771" spans="1:5">
      <c r="A771">
        <v>770</v>
      </c>
      <c r="B771" t="s">
        <v>1273</v>
      </c>
      <c r="C771" s="274">
        <f t="shared" ref="C771:C834" si="12">VLOOKUP(B771,$L$2:$M$8,2,0)</f>
        <v>30</v>
      </c>
      <c r="D771" t="s">
        <v>1277</v>
      </c>
      <c r="E771" s="278">
        <v>45576</v>
      </c>
    </row>
    <row r="772" spans="1:5">
      <c r="A772">
        <v>771</v>
      </c>
      <c r="B772" t="s">
        <v>1275</v>
      </c>
      <c r="C772" s="274">
        <f t="shared" si="12"/>
        <v>90</v>
      </c>
      <c r="D772" t="s">
        <v>1279</v>
      </c>
      <c r="E772" s="278">
        <v>45576</v>
      </c>
    </row>
    <row r="773" spans="1:5">
      <c r="A773">
        <v>772</v>
      </c>
      <c r="B773" t="s">
        <v>1272</v>
      </c>
      <c r="C773" s="274">
        <f t="shared" si="12"/>
        <v>80</v>
      </c>
      <c r="D773" t="s">
        <v>1280</v>
      </c>
      <c r="E773" s="278">
        <v>45577</v>
      </c>
    </row>
    <row r="774" spans="1:5">
      <c r="A774">
        <v>773</v>
      </c>
      <c r="B774" t="s">
        <v>1274</v>
      </c>
      <c r="C774" s="274">
        <f t="shared" si="12"/>
        <v>50</v>
      </c>
      <c r="D774" t="s">
        <v>1278</v>
      </c>
      <c r="E774" s="278">
        <v>45577</v>
      </c>
    </row>
    <row r="775" spans="1:5">
      <c r="A775">
        <v>774</v>
      </c>
      <c r="B775" t="s">
        <v>1271</v>
      </c>
      <c r="C775" s="274">
        <f t="shared" si="12"/>
        <v>20</v>
      </c>
      <c r="D775" t="s">
        <v>1277</v>
      </c>
      <c r="E775" s="278">
        <v>45578</v>
      </c>
    </row>
    <row r="776" spans="1:5">
      <c r="A776">
        <v>775</v>
      </c>
      <c r="B776" t="s">
        <v>1270</v>
      </c>
      <c r="C776" s="274">
        <f t="shared" si="12"/>
        <v>10</v>
      </c>
      <c r="D776" t="s">
        <v>1278</v>
      </c>
      <c r="E776" s="278">
        <v>45578</v>
      </c>
    </row>
    <row r="777" spans="1:5">
      <c r="A777">
        <v>776</v>
      </c>
      <c r="B777" t="s">
        <v>1272</v>
      </c>
      <c r="C777" s="274">
        <f t="shared" si="12"/>
        <v>80</v>
      </c>
      <c r="D777" t="s">
        <v>1277</v>
      </c>
      <c r="E777" s="278">
        <v>45578</v>
      </c>
    </row>
    <row r="778" spans="1:5">
      <c r="A778">
        <v>777</v>
      </c>
      <c r="B778" t="s">
        <v>1270</v>
      </c>
      <c r="C778" s="274">
        <f t="shared" si="12"/>
        <v>10</v>
      </c>
      <c r="D778" t="s">
        <v>1277</v>
      </c>
      <c r="E778" s="278">
        <v>45578</v>
      </c>
    </row>
    <row r="779" spans="1:5">
      <c r="A779">
        <v>778</v>
      </c>
      <c r="B779" t="s">
        <v>1273</v>
      </c>
      <c r="C779" s="274">
        <f t="shared" si="12"/>
        <v>30</v>
      </c>
      <c r="D779" t="s">
        <v>1279</v>
      </c>
      <c r="E779" s="278">
        <v>45579</v>
      </c>
    </row>
    <row r="780" spans="1:5">
      <c r="A780">
        <v>779</v>
      </c>
      <c r="B780" t="s">
        <v>1273</v>
      </c>
      <c r="C780" s="274">
        <f t="shared" si="12"/>
        <v>30</v>
      </c>
      <c r="D780" t="s">
        <v>1277</v>
      </c>
      <c r="E780" s="278">
        <v>45579</v>
      </c>
    </row>
    <row r="781" spans="1:5">
      <c r="A781">
        <v>780</v>
      </c>
      <c r="B781" t="s">
        <v>1276</v>
      </c>
      <c r="C781" s="274">
        <f t="shared" si="12"/>
        <v>120</v>
      </c>
      <c r="D781" t="s">
        <v>1278</v>
      </c>
      <c r="E781" s="278">
        <v>45580</v>
      </c>
    </row>
    <row r="782" spans="1:5">
      <c r="A782">
        <v>781</v>
      </c>
      <c r="B782" t="s">
        <v>1273</v>
      </c>
      <c r="C782" s="274">
        <f t="shared" si="12"/>
        <v>30</v>
      </c>
      <c r="D782" t="s">
        <v>1277</v>
      </c>
      <c r="E782" s="278">
        <v>45582</v>
      </c>
    </row>
    <row r="783" spans="1:5">
      <c r="A783">
        <v>782</v>
      </c>
      <c r="B783" t="s">
        <v>1272</v>
      </c>
      <c r="C783" s="274">
        <f t="shared" si="12"/>
        <v>80</v>
      </c>
      <c r="D783" t="s">
        <v>1277</v>
      </c>
      <c r="E783" s="278">
        <v>45582</v>
      </c>
    </row>
    <row r="784" spans="1:5">
      <c r="A784">
        <v>783</v>
      </c>
      <c r="B784" t="s">
        <v>1271</v>
      </c>
      <c r="C784" s="274">
        <f t="shared" si="12"/>
        <v>20</v>
      </c>
      <c r="D784" t="s">
        <v>1278</v>
      </c>
      <c r="E784" s="278">
        <v>45582</v>
      </c>
    </row>
    <row r="785" spans="1:5">
      <c r="A785">
        <v>784</v>
      </c>
      <c r="B785" t="s">
        <v>1276</v>
      </c>
      <c r="C785" s="274">
        <f t="shared" si="12"/>
        <v>120</v>
      </c>
      <c r="D785" t="s">
        <v>1279</v>
      </c>
      <c r="E785" s="278">
        <v>45582</v>
      </c>
    </row>
    <row r="786" spans="1:5">
      <c r="A786">
        <v>785</v>
      </c>
      <c r="B786" t="s">
        <v>1274</v>
      </c>
      <c r="C786" s="274">
        <f t="shared" si="12"/>
        <v>50</v>
      </c>
      <c r="D786" t="s">
        <v>1278</v>
      </c>
      <c r="E786" s="278">
        <v>45583</v>
      </c>
    </row>
    <row r="787" spans="1:5">
      <c r="A787">
        <v>786</v>
      </c>
      <c r="B787" t="s">
        <v>1276</v>
      </c>
      <c r="C787" s="274">
        <f t="shared" si="12"/>
        <v>120</v>
      </c>
      <c r="D787" t="s">
        <v>1279</v>
      </c>
      <c r="E787" s="278">
        <v>45584</v>
      </c>
    </row>
    <row r="788" spans="1:5">
      <c r="A788">
        <v>787</v>
      </c>
      <c r="B788" t="s">
        <v>1270</v>
      </c>
      <c r="C788" s="274">
        <f t="shared" si="12"/>
        <v>10</v>
      </c>
      <c r="D788" t="s">
        <v>1277</v>
      </c>
      <c r="E788" s="278">
        <v>45584</v>
      </c>
    </row>
    <row r="789" spans="1:5">
      <c r="A789">
        <v>788</v>
      </c>
      <c r="B789" t="s">
        <v>1270</v>
      </c>
      <c r="C789" s="274">
        <f t="shared" si="12"/>
        <v>10</v>
      </c>
      <c r="D789" t="s">
        <v>1277</v>
      </c>
      <c r="E789" s="278">
        <v>45585</v>
      </c>
    </row>
    <row r="790" spans="1:5">
      <c r="A790">
        <v>789</v>
      </c>
      <c r="B790" t="s">
        <v>1276</v>
      </c>
      <c r="C790" s="274">
        <f t="shared" si="12"/>
        <v>120</v>
      </c>
      <c r="D790" t="s">
        <v>1277</v>
      </c>
      <c r="E790" s="278">
        <v>45585</v>
      </c>
    </row>
    <row r="791" spans="1:5">
      <c r="A791">
        <v>790</v>
      </c>
      <c r="B791" t="s">
        <v>1270</v>
      </c>
      <c r="C791" s="274">
        <f t="shared" si="12"/>
        <v>10</v>
      </c>
      <c r="D791" t="s">
        <v>1277</v>
      </c>
      <c r="E791" s="278">
        <v>45585</v>
      </c>
    </row>
    <row r="792" spans="1:5">
      <c r="A792">
        <v>791</v>
      </c>
      <c r="B792" t="s">
        <v>1271</v>
      </c>
      <c r="C792" s="274">
        <f t="shared" si="12"/>
        <v>20</v>
      </c>
      <c r="D792" t="s">
        <v>1277</v>
      </c>
      <c r="E792" s="278">
        <v>45585</v>
      </c>
    </row>
    <row r="793" spans="1:5">
      <c r="A793">
        <v>792</v>
      </c>
      <c r="B793" t="s">
        <v>1272</v>
      </c>
      <c r="C793" s="274">
        <f t="shared" si="12"/>
        <v>80</v>
      </c>
      <c r="D793" t="s">
        <v>1280</v>
      </c>
      <c r="E793" s="278">
        <v>45586</v>
      </c>
    </row>
    <row r="794" spans="1:5">
      <c r="A794">
        <v>793</v>
      </c>
      <c r="B794" t="s">
        <v>1273</v>
      </c>
      <c r="C794" s="274">
        <f t="shared" si="12"/>
        <v>30</v>
      </c>
      <c r="D794" t="s">
        <v>1279</v>
      </c>
      <c r="E794" s="278">
        <v>45586</v>
      </c>
    </row>
    <row r="795" spans="1:5">
      <c r="A795">
        <v>794</v>
      </c>
      <c r="B795" t="s">
        <v>1271</v>
      </c>
      <c r="C795" s="274">
        <f t="shared" si="12"/>
        <v>20</v>
      </c>
      <c r="D795" t="s">
        <v>1278</v>
      </c>
      <c r="E795" s="278">
        <v>45587</v>
      </c>
    </row>
    <row r="796" spans="1:5">
      <c r="A796">
        <v>795</v>
      </c>
      <c r="B796" t="s">
        <v>1276</v>
      </c>
      <c r="C796" s="274">
        <f t="shared" si="12"/>
        <v>120</v>
      </c>
      <c r="D796" t="s">
        <v>1277</v>
      </c>
      <c r="E796" s="278">
        <v>45587</v>
      </c>
    </row>
    <row r="797" spans="1:5">
      <c r="A797">
        <v>796</v>
      </c>
      <c r="B797" t="s">
        <v>1272</v>
      </c>
      <c r="C797" s="274">
        <f t="shared" si="12"/>
        <v>80</v>
      </c>
      <c r="D797" t="s">
        <v>1277</v>
      </c>
      <c r="E797" s="278">
        <v>45587</v>
      </c>
    </row>
    <row r="798" spans="1:5">
      <c r="A798">
        <v>797</v>
      </c>
      <c r="B798" t="s">
        <v>1271</v>
      </c>
      <c r="C798" s="274">
        <f t="shared" si="12"/>
        <v>20</v>
      </c>
      <c r="D798" t="s">
        <v>1278</v>
      </c>
      <c r="E798" s="278">
        <v>45587</v>
      </c>
    </row>
    <row r="799" spans="1:5">
      <c r="A799">
        <v>798</v>
      </c>
      <c r="B799" t="s">
        <v>1275</v>
      </c>
      <c r="C799" s="274">
        <f t="shared" si="12"/>
        <v>90</v>
      </c>
      <c r="D799" t="s">
        <v>1280</v>
      </c>
      <c r="E799" s="278">
        <v>45587</v>
      </c>
    </row>
    <row r="800" spans="1:5">
      <c r="A800">
        <v>799</v>
      </c>
      <c r="B800" t="s">
        <v>1274</v>
      </c>
      <c r="C800" s="274">
        <f t="shared" si="12"/>
        <v>50</v>
      </c>
      <c r="D800" t="s">
        <v>1277</v>
      </c>
      <c r="E800" s="278">
        <v>45588</v>
      </c>
    </row>
    <row r="801" spans="1:5">
      <c r="A801">
        <v>800</v>
      </c>
      <c r="B801" t="s">
        <v>1273</v>
      </c>
      <c r="C801" s="274">
        <f t="shared" si="12"/>
        <v>30</v>
      </c>
      <c r="D801" t="s">
        <v>1277</v>
      </c>
      <c r="E801" s="278">
        <v>45588</v>
      </c>
    </row>
    <row r="802" spans="1:5">
      <c r="A802">
        <v>801</v>
      </c>
      <c r="B802" t="s">
        <v>1275</v>
      </c>
      <c r="C802" s="274">
        <f t="shared" si="12"/>
        <v>90</v>
      </c>
      <c r="D802" t="s">
        <v>1277</v>
      </c>
      <c r="E802" s="278">
        <v>45589</v>
      </c>
    </row>
    <row r="803" spans="1:5">
      <c r="A803">
        <v>802</v>
      </c>
      <c r="B803" t="s">
        <v>1275</v>
      </c>
      <c r="C803" s="274">
        <f t="shared" si="12"/>
        <v>90</v>
      </c>
      <c r="D803" t="s">
        <v>1278</v>
      </c>
      <c r="E803" s="278">
        <v>45589</v>
      </c>
    </row>
    <row r="804" spans="1:5">
      <c r="A804">
        <v>803</v>
      </c>
      <c r="B804" t="s">
        <v>1273</v>
      </c>
      <c r="C804" s="274">
        <f t="shared" si="12"/>
        <v>30</v>
      </c>
      <c r="D804" t="s">
        <v>1280</v>
      </c>
      <c r="E804" s="278">
        <v>45589</v>
      </c>
    </row>
    <row r="805" spans="1:5">
      <c r="A805">
        <v>804</v>
      </c>
      <c r="B805" t="s">
        <v>1270</v>
      </c>
      <c r="C805" s="274">
        <f t="shared" si="12"/>
        <v>10</v>
      </c>
      <c r="D805" t="s">
        <v>1278</v>
      </c>
      <c r="E805" s="278">
        <v>45589</v>
      </c>
    </row>
    <row r="806" spans="1:5">
      <c r="A806">
        <v>805</v>
      </c>
      <c r="B806" t="s">
        <v>1271</v>
      </c>
      <c r="C806" s="274">
        <f t="shared" si="12"/>
        <v>20</v>
      </c>
      <c r="D806" t="s">
        <v>1278</v>
      </c>
      <c r="E806" s="278">
        <v>45589</v>
      </c>
    </row>
    <row r="807" spans="1:5">
      <c r="A807">
        <v>806</v>
      </c>
      <c r="B807" t="s">
        <v>1276</v>
      </c>
      <c r="C807" s="274">
        <f t="shared" si="12"/>
        <v>120</v>
      </c>
      <c r="D807" t="s">
        <v>1280</v>
      </c>
      <c r="E807" s="278">
        <v>45589</v>
      </c>
    </row>
    <row r="808" spans="1:5">
      <c r="A808">
        <v>807</v>
      </c>
      <c r="B808" t="s">
        <v>1271</v>
      </c>
      <c r="C808" s="274">
        <f t="shared" si="12"/>
        <v>20</v>
      </c>
      <c r="D808" t="s">
        <v>1278</v>
      </c>
      <c r="E808" s="278">
        <v>45589</v>
      </c>
    </row>
    <row r="809" spans="1:5">
      <c r="A809">
        <v>808</v>
      </c>
      <c r="B809" t="s">
        <v>1274</v>
      </c>
      <c r="C809" s="274">
        <f t="shared" si="12"/>
        <v>50</v>
      </c>
      <c r="D809" t="s">
        <v>1279</v>
      </c>
      <c r="E809" s="278">
        <v>45590</v>
      </c>
    </row>
    <row r="810" spans="1:5">
      <c r="A810">
        <v>809</v>
      </c>
      <c r="B810" t="s">
        <v>1271</v>
      </c>
      <c r="C810" s="274">
        <f t="shared" si="12"/>
        <v>20</v>
      </c>
      <c r="D810" t="s">
        <v>1279</v>
      </c>
      <c r="E810" s="278">
        <v>45590</v>
      </c>
    </row>
    <row r="811" spans="1:5">
      <c r="A811">
        <v>810</v>
      </c>
      <c r="B811" t="s">
        <v>1272</v>
      </c>
      <c r="C811" s="274">
        <f t="shared" si="12"/>
        <v>80</v>
      </c>
      <c r="D811" t="s">
        <v>1279</v>
      </c>
      <c r="E811" s="278">
        <v>45590</v>
      </c>
    </row>
    <row r="812" spans="1:5">
      <c r="A812">
        <v>811</v>
      </c>
      <c r="B812" t="s">
        <v>1271</v>
      </c>
      <c r="C812" s="274">
        <f t="shared" si="12"/>
        <v>20</v>
      </c>
      <c r="D812" t="s">
        <v>1280</v>
      </c>
      <c r="E812" s="278">
        <v>45591</v>
      </c>
    </row>
    <row r="813" spans="1:5">
      <c r="A813">
        <v>812</v>
      </c>
      <c r="B813" t="s">
        <v>1275</v>
      </c>
      <c r="C813" s="274">
        <f t="shared" si="12"/>
        <v>90</v>
      </c>
      <c r="D813" t="s">
        <v>1280</v>
      </c>
      <c r="E813" s="278">
        <v>45591</v>
      </c>
    </row>
    <row r="814" spans="1:5">
      <c r="A814">
        <v>813</v>
      </c>
      <c r="B814" t="s">
        <v>1274</v>
      </c>
      <c r="C814" s="274">
        <f t="shared" si="12"/>
        <v>50</v>
      </c>
      <c r="D814" t="s">
        <v>1279</v>
      </c>
      <c r="E814" s="278">
        <v>45591</v>
      </c>
    </row>
    <row r="815" spans="1:5">
      <c r="A815">
        <v>814</v>
      </c>
      <c r="B815" t="s">
        <v>1274</v>
      </c>
      <c r="C815" s="274">
        <f t="shared" si="12"/>
        <v>50</v>
      </c>
      <c r="D815" t="s">
        <v>1277</v>
      </c>
      <c r="E815" s="278">
        <v>45592</v>
      </c>
    </row>
    <row r="816" spans="1:5">
      <c r="A816">
        <v>815</v>
      </c>
      <c r="B816" t="s">
        <v>1274</v>
      </c>
      <c r="C816" s="274">
        <f t="shared" si="12"/>
        <v>50</v>
      </c>
      <c r="D816" t="s">
        <v>1278</v>
      </c>
      <c r="E816" s="278">
        <v>45592</v>
      </c>
    </row>
    <row r="817" spans="1:5">
      <c r="A817">
        <v>816</v>
      </c>
      <c r="B817" t="s">
        <v>1273</v>
      </c>
      <c r="C817" s="274">
        <f t="shared" si="12"/>
        <v>30</v>
      </c>
      <c r="D817" t="s">
        <v>1277</v>
      </c>
      <c r="E817" s="278">
        <v>45592</v>
      </c>
    </row>
    <row r="818" spans="1:5">
      <c r="A818">
        <v>817</v>
      </c>
      <c r="B818" t="s">
        <v>1276</v>
      </c>
      <c r="C818" s="274">
        <f t="shared" si="12"/>
        <v>120</v>
      </c>
      <c r="D818" t="s">
        <v>1277</v>
      </c>
      <c r="E818" s="278">
        <v>45593</v>
      </c>
    </row>
    <row r="819" spans="1:5">
      <c r="A819">
        <v>818</v>
      </c>
      <c r="B819" t="s">
        <v>1271</v>
      </c>
      <c r="C819" s="274">
        <f t="shared" si="12"/>
        <v>20</v>
      </c>
      <c r="D819" t="s">
        <v>1280</v>
      </c>
      <c r="E819" s="278">
        <v>45593</v>
      </c>
    </row>
    <row r="820" spans="1:5">
      <c r="A820">
        <v>819</v>
      </c>
      <c r="B820" t="s">
        <v>1274</v>
      </c>
      <c r="C820" s="274">
        <f t="shared" si="12"/>
        <v>50</v>
      </c>
      <c r="D820" t="s">
        <v>1277</v>
      </c>
      <c r="E820" s="278">
        <v>45593</v>
      </c>
    </row>
    <row r="821" spans="1:5">
      <c r="A821">
        <v>820</v>
      </c>
      <c r="B821" t="s">
        <v>1273</v>
      </c>
      <c r="C821" s="274">
        <f t="shared" si="12"/>
        <v>30</v>
      </c>
      <c r="D821" t="s">
        <v>1279</v>
      </c>
      <c r="E821" s="278">
        <v>45594</v>
      </c>
    </row>
    <row r="822" spans="1:5">
      <c r="A822">
        <v>821</v>
      </c>
      <c r="B822" t="s">
        <v>1274</v>
      </c>
      <c r="C822" s="274">
        <f t="shared" si="12"/>
        <v>50</v>
      </c>
      <c r="D822" t="s">
        <v>1279</v>
      </c>
      <c r="E822" s="278">
        <v>45595</v>
      </c>
    </row>
    <row r="823" spans="1:5">
      <c r="A823">
        <v>822</v>
      </c>
      <c r="B823" t="s">
        <v>1274</v>
      </c>
      <c r="C823" s="274">
        <f t="shared" si="12"/>
        <v>50</v>
      </c>
      <c r="D823" t="s">
        <v>1277</v>
      </c>
      <c r="E823" s="278">
        <v>45595</v>
      </c>
    </row>
    <row r="824" spans="1:5">
      <c r="A824">
        <v>823</v>
      </c>
      <c r="B824" t="s">
        <v>1276</v>
      </c>
      <c r="C824" s="274">
        <f t="shared" si="12"/>
        <v>120</v>
      </c>
      <c r="D824" t="s">
        <v>1277</v>
      </c>
      <c r="E824" s="278">
        <v>45596</v>
      </c>
    </row>
    <row r="825" spans="1:5">
      <c r="A825">
        <v>824</v>
      </c>
      <c r="B825" t="s">
        <v>1272</v>
      </c>
      <c r="C825" s="274">
        <f t="shared" si="12"/>
        <v>80</v>
      </c>
      <c r="D825" t="s">
        <v>1279</v>
      </c>
      <c r="E825" s="278">
        <v>45597</v>
      </c>
    </row>
    <row r="826" spans="1:5">
      <c r="A826">
        <v>825</v>
      </c>
      <c r="B826" t="s">
        <v>1273</v>
      </c>
      <c r="C826" s="274">
        <f t="shared" si="12"/>
        <v>30</v>
      </c>
      <c r="D826" t="s">
        <v>1278</v>
      </c>
      <c r="E826" s="278">
        <v>45598</v>
      </c>
    </row>
    <row r="827" spans="1:5">
      <c r="A827">
        <v>826</v>
      </c>
      <c r="B827" t="s">
        <v>1270</v>
      </c>
      <c r="C827" s="274">
        <f t="shared" si="12"/>
        <v>10</v>
      </c>
      <c r="D827" t="s">
        <v>1281</v>
      </c>
      <c r="E827" s="278">
        <v>45598</v>
      </c>
    </row>
    <row r="828" spans="1:5">
      <c r="A828">
        <v>827</v>
      </c>
      <c r="B828" t="s">
        <v>1276</v>
      </c>
      <c r="C828" s="274">
        <f t="shared" si="12"/>
        <v>120</v>
      </c>
      <c r="D828" t="s">
        <v>1277</v>
      </c>
      <c r="E828" s="278">
        <v>45599</v>
      </c>
    </row>
    <row r="829" spans="1:5">
      <c r="A829">
        <v>828</v>
      </c>
      <c r="B829" t="s">
        <v>1275</v>
      </c>
      <c r="C829" s="274">
        <f t="shared" si="12"/>
        <v>90</v>
      </c>
      <c r="D829" t="s">
        <v>1281</v>
      </c>
      <c r="E829" s="278">
        <v>45599</v>
      </c>
    </row>
    <row r="830" spans="1:5">
      <c r="A830">
        <v>829</v>
      </c>
      <c r="B830" t="s">
        <v>1274</v>
      </c>
      <c r="C830" s="274">
        <f t="shared" si="12"/>
        <v>50</v>
      </c>
      <c r="D830" t="s">
        <v>1277</v>
      </c>
      <c r="E830" s="278">
        <v>45599</v>
      </c>
    </row>
    <row r="831" spans="1:5">
      <c r="A831">
        <v>830</v>
      </c>
      <c r="B831" t="s">
        <v>1276</v>
      </c>
      <c r="C831" s="274">
        <f t="shared" si="12"/>
        <v>120</v>
      </c>
      <c r="D831" t="s">
        <v>1277</v>
      </c>
      <c r="E831" s="278">
        <v>45599</v>
      </c>
    </row>
    <row r="832" spans="1:5">
      <c r="A832">
        <v>831</v>
      </c>
      <c r="B832" t="s">
        <v>1270</v>
      </c>
      <c r="C832" s="274">
        <f t="shared" si="12"/>
        <v>10</v>
      </c>
      <c r="D832" t="s">
        <v>1277</v>
      </c>
      <c r="E832" s="278">
        <v>45599</v>
      </c>
    </row>
    <row r="833" spans="1:5">
      <c r="A833">
        <v>832</v>
      </c>
      <c r="B833" t="s">
        <v>1275</v>
      </c>
      <c r="C833" s="274">
        <f t="shared" si="12"/>
        <v>90</v>
      </c>
      <c r="D833" t="s">
        <v>1278</v>
      </c>
      <c r="E833" s="278">
        <v>45600</v>
      </c>
    </row>
    <row r="834" spans="1:5">
      <c r="A834">
        <v>833</v>
      </c>
      <c r="B834" t="s">
        <v>1276</v>
      </c>
      <c r="C834" s="274">
        <f t="shared" si="12"/>
        <v>120</v>
      </c>
      <c r="D834" t="s">
        <v>1277</v>
      </c>
      <c r="E834" s="278">
        <v>45600</v>
      </c>
    </row>
    <row r="835" spans="1:5">
      <c r="A835">
        <v>834</v>
      </c>
      <c r="B835" t="s">
        <v>1275</v>
      </c>
      <c r="C835" s="274">
        <f t="shared" ref="C835:C898" si="13">VLOOKUP(B835,$L$2:$M$8,2,0)</f>
        <v>90</v>
      </c>
      <c r="D835" t="s">
        <v>1278</v>
      </c>
      <c r="E835" s="278">
        <v>45600</v>
      </c>
    </row>
    <row r="836" spans="1:5">
      <c r="A836">
        <v>835</v>
      </c>
      <c r="B836" t="s">
        <v>1272</v>
      </c>
      <c r="C836" s="274">
        <f t="shared" si="13"/>
        <v>80</v>
      </c>
      <c r="D836" t="s">
        <v>1279</v>
      </c>
      <c r="E836" s="278">
        <v>45602</v>
      </c>
    </row>
    <row r="837" spans="1:5">
      <c r="A837">
        <v>836</v>
      </c>
      <c r="B837" t="s">
        <v>1271</v>
      </c>
      <c r="C837" s="274">
        <f t="shared" si="13"/>
        <v>20</v>
      </c>
      <c r="D837" t="s">
        <v>1278</v>
      </c>
      <c r="E837" s="278">
        <v>45602</v>
      </c>
    </row>
    <row r="838" spans="1:5">
      <c r="A838">
        <v>837</v>
      </c>
      <c r="B838" t="s">
        <v>1275</v>
      </c>
      <c r="C838" s="274">
        <f t="shared" si="13"/>
        <v>90</v>
      </c>
      <c r="D838" t="s">
        <v>1281</v>
      </c>
      <c r="E838" s="278">
        <v>45602</v>
      </c>
    </row>
    <row r="839" spans="1:5">
      <c r="A839">
        <v>838</v>
      </c>
      <c r="B839" t="s">
        <v>1276</v>
      </c>
      <c r="C839" s="274">
        <f t="shared" si="13"/>
        <v>120</v>
      </c>
      <c r="D839" t="s">
        <v>1280</v>
      </c>
      <c r="E839" s="278">
        <v>45603</v>
      </c>
    </row>
    <row r="840" spans="1:5">
      <c r="A840">
        <v>839</v>
      </c>
      <c r="B840" t="s">
        <v>1272</v>
      </c>
      <c r="C840" s="274">
        <f t="shared" si="13"/>
        <v>80</v>
      </c>
      <c r="D840" t="s">
        <v>1278</v>
      </c>
      <c r="E840" s="278">
        <v>45603</v>
      </c>
    </row>
    <row r="841" spans="1:5">
      <c r="A841">
        <v>840</v>
      </c>
      <c r="B841" t="s">
        <v>1276</v>
      </c>
      <c r="C841" s="274">
        <f t="shared" si="13"/>
        <v>120</v>
      </c>
      <c r="D841" t="s">
        <v>1277</v>
      </c>
      <c r="E841" s="278">
        <v>45603</v>
      </c>
    </row>
    <row r="842" spans="1:5">
      <c r="A842">
        <v>841</v>
      </c>
      <c r="B842" t="s">
        <v>1276</v>
      </c>
      <c r="C842" s="274">
        <f t="shared" si="13"/>
        <v>120</v>
      </c>
      <c r="D842" t="s">
        <v>1279</v>
      </c>
      <c r="E842" s="278">
        <v>45603</v>
      </c>
    </row>
    <row r="843" spans="1:5">
      <c r="A843">
        <v>842</v>
      </c>
      <c r="B843" t="s">
        <v>1276</v>
      </c>
      <c r="C843" s="274">
        <f t="shared" si="13"/>
        <v>120</v>
      </c>
      <c r="D843" t="s">
        <v>1278</v>
      </c>
      <c r="E843" s="278">
        <v>45603</v>
      </c>
    </row>
    <row r="844" spans="1:5">
      <c r="A844">
        <v>843</v>
      </c>
      <c r="B844" t="s">
        <v>1275</v>
      </c>
      <c r="C844" s="274">
        <f t="shared" si="13"/>
        <v>90</v>
      </c>
      <c r="D844" t="s">
        <v>1277</v>
      </c>
      <c r="E844" s="278">
        <v>45603</v>
      </c>
    </row>
    <row r="845" spans="1:5">
      <c r="A845">
        <v>844</v>
      </c>
      <c r="B845" t="s">
        <v>1271</v>
      </c>
      <c r="C845" s="274">
        <f t="shared" si="13"/>
        <v>20</v>
      </c>
      <c r="D845" t="s">
        <v>1278</v>
      </c>
      <c r="E845" s="278">
        <v>45603</v>
      </c>
    </row>
    <row r="846" spans="1:5">
      <c r="A846">
        <v>845</v>
      </c>
      <c r="B846" t="s">
        <v>1276</v>
      </c>
      <c r="C846" s="274">
        <f t="shared" si="13"/>
        <v>120</v>
      </c>
      <c r="D846" t="s">
        <v>1278</v>
      </c>
      <c r="E846" s="278">
        <v>45604</v>
      </c>
    </row>
    <row r="847" spans="1:5">
      <c r="A847">
        <v>846</v>
      </c>
      <c r="B847" t="s">
        <v>1275</v>
      </c>
      <c r="C847" s="274">
        <f t="shared" si="13"/>
        <v>90</v>
      </c>
      <c r="D847" t="s">
        <v>1278</v>
      </c>
      <c r="E847" s="278">
        <v>45604</v>
      </c>
    </row>
    <row r="848" spans="1:5">
      <c r="A848">
        <v>847</v>
      </c>
      <c r="B848" t="s">
        <v>1275</v>
      </c>
      <c r="C848" s="274">
        <f t="shared" si="13"/>
        <v>90</v>
      </c>
      <c r="D848" t="s">
        <v>1281</v>
      </c>
      <c r="E848" s="278">
        <v>45605</v>
      </c>
    </row>
    <row r="849" spans="1:5">
      <c r="A849">
        <v>848</v>
      </c>
      <c r="B849" t="s">
        <v>1273</v>
      </c>
      <c r="C849" s="274">
        <f t="shared" si="13"/>
        <v>30</v>
      </c>
      <c r="D849" t="s">
        <v>1279</v>
      </c>
      <c r="E849" s="278">
        <v>45605</v>
      </c>
    </row>
    <row r="850" spans="1:5">
      <c r="A850">
        <v>849</v>
      </c>
      <c r="B850" t="s">
        <v>1272</v>
      </c>
      <c r="C850" s="274">
        <f t="shared" si="13"/>
        <v>80</v>
      </c>
      <c r="D850" t="s">
        <v>1280</v>
      </c>
      <c r="E850" s="278">
        <v>45605</v>
      </c>
    </row>
    <row r="851" spans="1:5">
      <c r="A851">
        <v>850</v>
      </c>
      <c r="B851" t="s">
        <v>1273</v>
      </c>
      <c r="C851" s="274">
        <f t="shared" si="13"/>
        <v>30</v>
      </c>
      <c r="D851" t="s">
        <v>1280</v>
      </c>
      <c r="E851" s="278">
        <v>45606</v>
      </c>
    </row>
    <row r="852" spans="1:5">
      <c r="A852">
        <v>851</v>
      </c>
      <c r="B852" t="s">
        <v>1273</v>
      </c>
      <c r="C852" s="274">
        <f t="shared" si="13"/>
        <v>30</v>
      </c>
      <c r="D852" t="s">
        <v>1277</v>
      </c>
      <c r="E852" s="278">
        <v>45606</v>
      </c>
    </row>
    <row r="853" spans="1:5">
      <c r="A853">
        <v>852</v>
      </c>
      <c r="B853" t="s">
        <v>1272</v>
      </c>
      <c r="C853" s="274">
        <f t="shared" si="13"/>
        <v>80</v>
      </c>
      <c r="D853" t="s">
        <v>1277</v>
      </c>
      <c r="E853" s="278">
        <v>45606</v>
      </c>
    </row>
    <row r="854" spans="1:5">
      <c r="A854">
        <v>853</v>
      </c>
      <c r="B854" t="s">
        <v>1270</v>
      </c>
      <c r="C854" s="274">
        <f t="shared" si="13"/>
        <v>10</v>
      </c>
      <c r="D854" t="s">
        <v>1280</v>
      </c>
      <c r="E854" s="278">
        <v>45606</v>
      </c>
    </row>
    <row r="855" spans="1:5">
      <c r="A855">
        <v>854</v>
      </c>
      <c r="B855" t="s">
        <v>1273</v>
      </c>
      <c r="C855" s="274">
        <f t="shared" si="13"/>
        <v>30</v>
      </c>
      <c r="D855" t="s">
        <v>1279</v>
      </c>
      <c r="E855" s="278">
        <v>45607</v>
      </c>
    </row>
    <row r="856" spans="1:5">
      <c r="A856">
        <v>855</v>
      </c>
      <c r="B856" t="s">
        <v>1270</v>
      </c>
      <c r="C856" s="274">
        <f t="shared" si="13"/>
        <v>10</v>
      </c>
      <c r="D856" t="s">
        <v>1278</v>
      </c>
      <c r="E856" s="278">
        <v>45607</v>
      </c>
    </row>
    <row r="857" spans="1:5">
      <c r="A857">
        <v>856</v>
      </c>
      <c r="B857" t="s">
        <v>1273</v>
      </c>
      <c r="C857" s="274">
        <f t="shared" si="13"/>
        <v>30</v>
      </c>
      <c r="D857" t="s">
        <v>1277</v>
      </c>
      <c r="E857" s="278">
        <v>45607</v>
      </c>
    </row>
    <row r="858" spans="1:5">
      <c r="A858">
        <v>857</v>
      </c>
      <c r="B858" t="s">
        <v>1273</v>
      </c>
      <c r="C858" s="274">
        <f t="shared" si="13"/>
        <v>30</v>
      </c>
      <c r="D858" t="s">
        <v>1279</v>
      </c>
      <c r="E858" s="278">
        <v>45609</v>
      </c>
    </row>
    <row r="859" spans="1:5">
      <c r="A859">
        <v>858</v>
      </c>
      <c r="B859" t="s">
        <v>1274</v>
      </c>
      <c r="C859" s="274">
        <f t="shared" si="13"/>
        <v>50</v>
      </c>
      <c r="D859" t="s">
        <v>1278</v>
      </c>
      <c r="E859" s="278">
        <v>45609</v>
      </c>
    </row>
    <row r="860" spans="1:5">
      <c r="A860">
        <v>859</v>
      </c>
      <c r="B860" t="s">
        <v>1273</v>
      </c>
      <c r="C860" s="274">
        <f t="shared" si="13"/>
        <v>30</v>
      </c>
      <c r="D860" t="s">
        <v>1281</v>
      </c>
      <c r="E860" s="278">
        <v>45609</v>
      </c>
    </row>
    <row r="861" spans="1:5">
      <c r="A861">
        <v>860</v>
      </c>
      <c r="B861" t="s">
        <v>1271</v>
      </c>
      <c r="C861" s="274">
        <f t="shared" si="13"/>
        <v>20</v>
      </c>
      <c r="D861" t="s">
        <v>1280</v>
      </c>
      <c r="E861" s="278">
        <v>45610</v>
      </c>
    </row>
    <row r="862" spans="1:5">
      <c r="A862">
        <v>861</v>
      </c>
      <c r="B862" t="s">
        <v>1271</v>
      </c>
      <c r="C862" s="274">
        <f t="shared" si="13"/>
        <v>20</v>
      </c>
      <c r="D862" t="s">
        <v>1277</v>
      </c>
      <c r="E862" s="278">
        <v>45611</v>
      </c>
    </row>
    <row r="863" spans="1:5">
      <c r="A863">
        <v>862</v>
      </c>
      <c r="B863" t="s">
        <v>1273</v>
      </c>
      <c r="C863" s="274">
        <f t="shared" si="13"/>
        <v>30</v>
      </c>
      <c r="D863" t="s">
        <v>1278</v>
      </c>
      <c r="E863" s="278">
        <v>45611</v>
      </c>
    </row>
    <row r="864" spans="1:5">
      <c r="A864">
        <v>863</v>
      </c>
      <c r="B864" t="s">
        <v>1270</v>
      </c>
      <c r="C864" s="274">
        <f t="shared" si="13"/>
        <v>10</v>
      </c>
      <c r="D864" t="s">
        <v>1278</v>
      </c>
      <c r="E864" s="278">
        <v>45611</v>
      </c>
    </row>
    <row r="865" spans="1:5">
      <c r="A865">
        <v>864</v>
      </c>
      <c r="B865" t="s">
        <v>1274</v>
      </c>
      <c r="C865" s="274">
        <f t="shared" si="13"/>
        <v>50</v>
      </c>
      <c r="D865" t="s">
        <v>1278</v>
      </c>
      <c r="E865" s="278">
        <v>45611</v>
      </c>
    </row>
    <row r="866" spans="1:5">
      <c r="A866">
        <v>865</v>
      </c>
      <c r="B866" t="s">
        <v>1272</v>
      </c>
      <c r="C866" s="274">
        <f t="shared" si="13"/>
        <v>80</v>
      </c>
      <c r="D866" t="s">
        <v>1277</v>
      </c>
      <c r="E866" s="278">
        <v>45611</v>
      </c>
    </row>
    <row r="867" spans="1:5">
      <c r="A867">
        <v>866</v>
      </c>
      <c r="B867" t="s">
        <v>1275</v>
      </c>
      <c r="C867" s="274">
        <f t="shared" si="13"/>
        <v>90</v>
      </c>
      <c r="D867" t="s">
        <v>1277</v>
      </c>
      <c r="E867" s="278">
        <v>45611</v>
      </c>
    </row>
    <row r="868" spans="1:5">
      <c r="A868">
        <v>867</v>
      </c>
      <c r="B868" t="s">
        <v>1272</v>
      </c>
      <c r="C868" s="274">
        <f t="shared" si="13"/>
        <v>80</v>
      </c>
      <c r="D868" t="s">
        <v>1277</v>
      </c>
      <c r="E868" s="278">
        <v>45611</v>
      </c>
    </row>
    <row r="869" spans="1:5">
      <c r="A869">
        <v>868</v>
      </c>
      <c r="B869" t="s">
        <v>1273</v>
      </c>
      <c r="C869" s="274">
        <f t="shared" si="13"/>
        <v>30</v>
      </c>
      <c r="D869" t="s">
        <v>1277</v>
      </c>
      <c r="E869" s="278">
        <v>45612</v>
      </c>
    </row>
    <row r="870" spans="1:5">
      <c r="A870">
        <v>869</v>
      </c>
      <c r="B870" t="s">
        <v>1270</v>
      </c>
      <c r="C870" s="274">
        <f t="shared" si="13"/>
        <v>10</v>
      </c>
      <c r="D870" t="s">
        <v>1278</v>
      </c>
      <c r="E870" s="278">
        <v>45612</v>
      </c>
    </row>
    <row r="871" spans="1:5">
      <c r="A871">
        <v>870</v>
      </c>
      <c r="B871" t="s">
        <v>1272</v>
      </c>
      <c r="C871" s="274">
        <f t="shared" si="13"/>
        <v>80</v>
      </c>
      <c r="D871" t="s">
        <v>1277</v>
      </c>
      <c r="E871" s="278">
        <v>45612</v>
      </c>
    </row>
    <row r="872" spans="1:5">
      <c r="A872">
        <v>871</v>
      </c>
      <c r="B872" t="s">
        <v>1273</v>
      </c>
      <c r="C872" s="274">
        <f t="shared" si="13"/>
        <v>30</v>
      </c>
      <c r="D872" t="s">
        <v>1277</v>
      </c>
      <c r="E872" s="278">
        <v>45612</v>
      </c>
    </row>
    <row r="873" spans="1:5">
      <c r="A873">
        <v>872</v>
      </c>
      <c r="B873" t="s">
        <v>1271</v>
      </c>
      <c r="C873" s="274">
        <f t="shared" si="13"/>
        <v>20</v>
      </c>
      <c r="D873" t="s">
        <v>1277</v>
      </c>
      <c r="E873" s="278">
        <v>45612</v>
      </c>
    </row>
    <row r="874" spans="1:5">
      <c r="A874">
        <v>873</v>
      </c>
      <c r="B874" t="s">
        <v>1276</v>
      </c>
      <c r="C874" s="274">
        <f t="shared" si="13"/>
        <v>120</v>
      </c>
      <c r="D874" t="s">
        <v>1279</v>
      </c>
      <c r="E874" s="278">
        <v>45612</v>
      </c>
    </row>
    <row r="875" spans="1:5">
      <c r="A875">
        <v>874</v>
      </c>
      <c r="B875" t="s">
        <v>1276</v>
      </c>
      <c r="C875" s="274">
        <f t="shared" si="13"/>
        <v>120</v>
      </c>
      <c r="D875" t="s">
        <v>1277</v>
      </c>
      <c r="E875" s="278">
        <v>45612</v>
      </c>
    </row>
    <row r="876" spans="1:5">
      <c r="A876">
        <v>875</v>
      </c>
      <c r="B876" t="s">
        <v>1270</v>
      </c>
      <c r="C876" s="274">
        <f t="shared" si="13"/>
        <v>10</v>
      </c>
      <c r="D876" t="s">
        <v>1278</v>
      </c>
      <c r="E876" s="278">
        <v>45613</v>
      </c>
    </row>
    <row r="877" spans="1:5">
      <c r="A877">
        <v>876</v>
      </c>
      <c r="B877" t="s">
        <v>1275</v>
      </c>
      <c r="C877" s="274">
        <f t="shared" si="13"/>
        <v>90</v>
      </c>
      <c r="D877" t="s">
        <v>1280</v>
      </c>
      <c r="E877" s="278">
        <v>45613</v>
      </c>
    </row>
    <row r="878" spans="1:5">
      <c r="A878">
        <v>877</v>
      </c>
      <c r="B878" t="s">
        <v>1274</v>
      </c>
      <c r="C878" s="274">
        <f t="shared" si="13"/>
        <v>50</v>
      </c>
      <c r="D878" t="s">
        <v>1278</v>
      </c>
      <c r="E878" s="278">
        <v>45613</v>
      </c>
    </row>
    <row r="879" spans="1:5">
      <c r="A879">
        <v>878</v>
      </c>
      <c r="B879" t="s">
        <v>1271</v>
      </c>
      <c r="C879" s="274">
        <f t="shared" si="13"/>
        <v>20</v>
      </c>
      <c r="D879" t="s">
        <v>1281</v>
      </c>
      <c r="E879" s="278">
        <v>45615</v>
      </c>
    </row>
    <row r="880" spans="1:5">
      <c r="A880">
        <v>879</v>
      </c>
      <c r="B880" t="s">
        <v>1276</v>
      </c>
      <c r="C880" s="274">
        <f t="shared" si="13"/>
        <v>120</v>
      </c>
      <c r="D880" t="s">
        <v>1278</v>
      </c>
      <c r="E880" s="278">
        <v>45616</v>
      </c>
    </row>
    <row r="881" spans="1:5">
      <c r="A881">
        <v>880</v>
      </c>
      <c r="B881" t="s">
        <v>1270</v>
      </c>
      <c r="C881" s="274">
        <f t="shared" si="13"/>
        <v>10</v>
      </c>
      <c r="D881" t="s">
        <v>1280</v>
      </c>
      <c r="E881" s="278">
        <v>45616</v>
      </c>
    </row>
    <row r="882" spans="1:5">
      <c r="A882">
        <v>881</v>
      </c>
      <c r="B882" t="s">
        <v>1270</v>
      </c>
      <c r="C882" s="274">
        <f t="shared" si="13"/>
        <v>10</v>
      </c>
      <c r="D882" t="s">
        <v>1278</v>
      </c>
      <c r="E882" s="278">
        <v>45616</v>
      </c>
    </row>
    <row r="883" spans="1:5">
      <c r="A883">
        <v>882</v>
      </c>
      <c r="B883" t="s">
        <v>1270</v>
      </c>
      <c r="C883" s="274">
        <f t="shared" si="13"/>
        <v>10</v>
      </c>
      <c r="D883" t="s">
        <v>1279</v>
      </c>
      <c r="E883" s="278">
        <v>45617</v>
      </c>
    </row>
    <row r="884" spans="1:5">
      <c r="A884">
        <v>883</v>
      </c>
      <c r="B884" t="s">
        <v>1270</v>
      </c>
      <c r="C884" s="274">
        <f t="shared" si="13"/>
        <v>10</v>
      </c>
      <c r="D884" t="s">
        <v>1279</v>
      </c>
      <c r="E884" s="278">
        <v>45617</v>
      </c>
    </row>
    <row r="885" spans="1:5">
      <c r="A885">
        <v>884</v>
      </c>
      <c r="B885" t="s">
        <v>1276</v>
      </c>
      <c r="C885" s="274">
        <f t="shared" si="13"/>
        <v>120</v>
      </c>
      <c r="D885" t="s">
        <v>1277</v>
      </c>
      <c r="E885" s="278">
        <v>45617</v>
      </c>
    </row>
    <row r="886" spans="1:5">
      <c r="A886">
        <v>885</v>
      </c>
      <c r="B886" t="s">
        <v>1276</v>
      </c>
      <c r="C886" s="274">
        <f t="shared" si="13"/>
        <v>120</v>
      </c>
      <c r="D886" t="s">
        <v>1277</v>
      </c>
      <c r="E886" s="278">
        <v>45618</v>
      </c>
    </row>
    <row r="887" spans="1:5">
      <c r="A887">
        <v>886</v>
      </c>
      <c r="B887" t="s">
        <v>1273</v>
      </c>
      <c r="C887" s="274">
        <f t="shared" si="13"/>
        <v>30</v>
      </c>
      <c r="D887" t="s">
        <v>1278</v>
      </c>
      <c r="E887" s="278">
        <v>45618</v>
      </c>
    </row>
    <row r="888" spans="1:5">
      <c r="A888">
        <v>887</v>
      </c>
      <c r="B888" t="s">
        <v>1274</v>
      </c>
      <c r="C888" s="274">
        <f t="shared" si="13"/>
        <v>50</v>
      </c>
      <c r="D888" t="s">
        <v>1277</v>
      </c>
      <c r="E888" s="278">
        <v>45619</v>
      </c>
    </row>
    <row r="889" spans="1:5">
      <c r="A889">
        <v>888</v>
      </c>
      <c r="B889" t="s">
        <v>1275</v>
      </c>
      <c r="C889" s="274">
        <f t="shared" si="13"/>
        <v>90</v>
      </c>
      <c r="D889" t="s">
        <v>1280</v>
      </c>
      <c r="E889" s="278">
        <v>45619</v>
      </c>
    </row>
    <row r="890" spans="1:5">
      <c r="A890">
        <v>889</v>
      </c>
      <c r="B890" t="s">
        <v>1272</v>
      </c>
      <c r="C890" s="274">
        <f t="shared" si="13"/>
        <v>80</v>
      </c>
      <c r="D890" t="s">
        <v>1279</v>
      </c>
      <c r="E890" s="278">
        <v>45619</v>
      </c>
    </row>
    <row r="891" spans="1:5">
      <c r="A891">
        <v>890</v>
      </c>
      <c r="B891" t="s">
        <v>1274</v>
      </c>
      <c r="C891" s="274">
        <f t="shared" si="13"/>
        <v>50</v>
      </c>
      <c r="D891" t="s">
        <v>1278</v>
      </c>
      <c r="E891" s="278">
        <v>45620</v>
      </c>
    </row>
    <row r="892" spans="1:5">
      <c r="A892">
        <v>891</v>
      </c>
      <c r="B892" t="s">
        <v>1271</v>
      </c>
      <c r="C892" s="274">
        <f t="shared" si="13"/>
        <v>20</v>
      </c>
      <c r="D892" t="s">
        <v>1278</v>
      </c>
      <c r="E892" s="278">
        <v>45620</v>
      </c>
    </row>
    <row r="893" spans="1:5">
      <c r="A893">
        <v>892</v>
      </c>
      <c r="B893" t="s">
        <v>1273</v>
      </c>
      <c r="C893" s="274">
        <f t="shared" si="13"/>
        <v>30</v>
      </c>
      <c r="D893" t="s">
        <v>1280</v>
      </c>
      <c r="E893" s="278">
        <v>45620</v>
      </c>
    </row>
    <row r="894" spans="1:5">
      <c r="A894">
        <v>893</v>
      </c>
      <c r="B894" t="s">
        <v>1275</v>
      </c>
      <c r="C894" s="274">
        <f t="shared" si="13"/>
        <v>90</v>
      </c>
      <c r="D894" t="s">
        <v>1281</v>
      </c>
      <c r="E894" s="278">
        <v>45621</v>
      </c>
    </row>
    <row r="895" spans="1:5">
      <c r="A895">
        <v>894</v>
      </c>
      <c r="B895" t="s">
        <v>1271</v>
      </c>
      <c r="C895" s="274">
        <f t="shared" si="13"/>
        <v>20</v>
      </c>
      <c r="D895" t="s">
        <v>1278</v>
      </c>
      <c r="E895" s="278">
        <v>45621</v>
      </c>
    </row>
    <row r="896" spans="1:5">
      <c r="A896">
        <v>895</v>
      </c>
      <c r="B896" t="s">
        <v>1274</v>
      </c>
      <c r="C896" s="274">
        <f t="shared" si="13"/>
        <v>50</v>
      </c>
      <c r="D896" t="s">
        <v>1279</v>
      </c>
      <c r="E896" s="278">
        <v>45622</v>
      </c>
    </row>
    <row r="897" spans="1:5">
      <c r="A897">
        <v>896</v>
      </c>
      <c r="B897" t="s">
        <v>1274</v>
      </c>
      <c r="C897" s="274">
        <f t="shared" si="13"/>
        <v>50</v>
      </c>
      <c r="D897" t="s">
        <v>1277</v>
      </c>
      <c r="E897" s="278">
        <v>45622</v>
      </c>
    </row>
    <row r="898" spans="1:5">
      <c r="A898">
        <v>897</v>
      </c>
      <c r="B898" t="s">
        <v>1272</v>
      </c>
      <c r="C898" s="274">
        <f t="shared" si="13"/>
        <v>80</v>
      </c>
      <c r="D898" t="s">
        <v>1279</v>
      </c>
      <c r="E898" s="278">
        <v>45623</v>
      </c>
    </row>
    <row r="899" spans="1:5">
      <c r="A899">
        <v>898</v>
      </c>
      <c r="B899" t="s">
        <v>1274</v>
      </c>
      <c r="C899" s="274">
        <f t="shared" ref="C899:C962" si="14">VLOOKUP(B899,$L$2:$M$8,2,0)</f>
        <v>50</v>
      </c>
      <c r="D899" t="s">
        <v>1277</v>
      </c>
      <c r="E899" s="278">
        <v>45623</v>
      </c>
    </row>
    <row r="900" spans="1:5">
      <c r="A900">
        <v>899</v>
      </c>
      <c r="B900" t="s">
        <v>1274</v>
      </c>
      <c r="C900" s="274">
        <f t="shared" si="14"/>
        <v>50</v>
      </c>
      <c r="D900" t="s">
        <v>1278</v>
      </c>
      <c r="E900" s="278">
        <v>45623</v>
      </c>
    </row>
    <row r="901" spans="1:5">
      <c r="A901">
        <v>900</v>
      </c>
      <c r="B901" t="s">
        <v>1274</v>
      </c>
      <c r="C901" s="274">
        <f t="shared" si="14"/>
        <v>50</v>
      </c>
      <c r="D901" t="s">
        <v>1278</v>
      </c>
      <c r="E901" s="278">
        <v>45623</v>
      </c>
    </row>
    <row r="902" spans="1:5">
      <c r="A902">
        <v>901</v>
      </c>
      <c r="B902" t="s">
        <v>1274</v>
      </c>
      <c r="C902" s="274">
        <f t="shared" si="14"/>
        <v>50</v>
      </c>
      <c r="D902" t="s">
        <v>1278</v>
      </c>
      <c r="E902" s="278">
        <v>45624</v>
      </c>
    </row>
    <row r="903" spans="1:5">
      <c r="A903">
        <v>902</v>
      </c>
      <c r="B903" t="s">
        <v>1270</v>
      </c>
      <c r="C903" s="274">
        <f t="shared" si="14"/>
        <v>10</v>
      </c>
      <c r="D903" t="s">
        <v>1277</v>
      </c>
      <c r="E903" s="278">
        <v>45624</v>
      </c>
    </row>
    <row r="904" spans="1:5">
      <c r="A904">
        <v>903</v>
      </c>
      <c r="B904" t="s">
        <v>1274</v>
      </c>
      <c r="C904" s="274">
        <f t="shared" si="14"/>
        <v>50</v>
      </c>
      <c r="D904" t="s">
        <v>1278</v>
      </c>
      <c r="E904" s="278">
        <v>45625</v>
      </c>
    </row>
    <row r="905" spans="1:5">
      <c r="A905">
        <v>904</v>
      </c>
      <c r="B905" t="s">
        <v>1275</v>
      </c>
      <c r="C905" s="274">
        <f t="shared" si="14"/>
        <v>90</v>
      </c>
      <c r="D905" t="s">
        <v>1281</v>
      </c>
      <c r="E905" s="278">
        <v>45625</v>
      </c>
    </row>
    <row r="906" spans="1:5">
      <c r="A906">
        <v>905</v>
      </c>
      <c r="B906" t="s">
        <v>1276</v>
      </c>
      <c r="C906" s="274">
        <f t="shared" si="14"/>
        <v>120</v>
      </c>
      <c r="D906" t="s">
        <v>1278</v>
      </c>
      <c r="E906" s="278">
        <v>45626</v>
      </c>
    </row>
    <row r="907" spans="1:5">
      <c r="A907">
        <v>906</v>
      </c>
      <c r="B907" t="s">
        <v>1272</v>
      </c>
      <c r="C907" s="274">
        <f t="shared" si="14"/>
        <v>80</v>
      </c>
      <c r="D907" t="s">
        <v>1277</v>
      </c>
      <c r="E907" s="278">
        <v>45626</v>
      </c>
    </row>
    <row r="908" spans="1:5">
      <c r="A908">
        <v>907</v>
      </c>
      <c r="B908" t="s">
        <v>1270</v>
      </c>
      <c r="C908" s="274">
        <f t="shared" si="14"/>
        <v>10</v>
      </c>
      <c r="D908" t="s">
        <v>1277</v>
      </c>
      <c r="E908" s="278">
        <v>45626</v>
      </c>
    </row>
    <row r="909" spans="1:5">
      <c r="A909">
        <v>908</v>
      </c>
      <c r="B909" t="s">
        <v>1272</v>
      </c>
      <c r="C909" s="274">
        <f t="shared" si="14"/>
        <v>80</v>
      </c>
      <c r="D909" t="s">
        <v>1277</v>
      </c>
      <c r="E909" s="278">
        <v>45627</v>
      </c>
    </row>
    <row r="910" spans="1:5">
      <c r="A910">
        <v>909</v>
      </c>
      <c r="B910" t="s">
        <v>1271</v>
      </c>
      <c r="C910" s="274">
        <f t="shared" si="14"/>
        <v>20</v>
      </c>
      <c r="D910" t="s">
        <v>1279</v>
      </c>
      <c r="E910" s="278">
        <v>45627</v>
      </c>
    </row>
    <row r="911" spans="1:5">
      <c r="A911">
        <v>910</v>
      </c>
      <c r="B911" t="s">
        <v>1275</v>
      </c>
      <c r="C911" s="274">
        <f t="shared" si="14"/>
        <v>90</v>
      </c>
      <c r="D911" t="s">
        <v>1277</v>
      </c>
      <c r="E911" s="278">
        <v>45628</v>
      </c>
    </row>
    <row r="912" spans="1:5">
      <c r="A912">
        <v>911</v>
      </c>
      <c r="B912" t="s">
        <v>1270</v>
      </c>
      <c r="C912" s="274">
        <f t="shared" si="14"/>
        <v>10</v>
      </c>
      <c r="D912" t="s">
        <v>1277</v>
      </c>
      <c r="E912" s="278">
        <v>45628</v>
      </c>
    </row>
    <row r="913" spans="1:5">
      <c r="A913">
        <v>912</v>
      </c>
      <c r="B913" t="s">
        <v>1270</v>
      </c>
      <c r="C913" s="274">
        <f t="shared" si="14"/>
        <v>10</v>
      </c>
      <c r="D913" t="s">
        <v>1277</v>
      </c>
      <c r="E913" s="278">
        <v>45628</v>
      </c>
    </row>
    <row r="914" spans="1:5">
      <c r="A914">
        <v>913</v>
      </c>
      <c r="B914" t="s">
        <v>1270</v>
      </c>
      <c r="C914" s="274">
        <f t="shared" si="14"/>
        <v>10</v>
      </c>
      <c r="D914" t="s">
        <v>1277</v>
      </c>
      <c r="E914" s="278">
        <v>45628</v>
      </c>
    </row>
    <row r="915" spans="1:5">
      <c r="A915">
        <v>914</v>
      </c>
      <c r="B915" t="s">
        <v>1276</v>
      </c>
      <c r="C915" s="274">
        <f t="shared" si="14"/>
        <v>120</v>
      </c>
      <c r="D915" t="s">
        <v>1280</v>
      </c>
      <c r="E915" s="278">
        <v>45628</v>
      </c>
    </row>
    <row r="916" spans="1:5">
      <c r="A916">
        <v>915</v>
      </c>
      <c r="B916" t="s">
        <v>1271</v>
      </c>
      <c r="C916" s="274">
        <f t="shared" si="14"/>
        <v>20</v>
      </c>
      <c r="D916" t="s">
        <v>1278</v>
      </c>
      <c r="E916" s="278">
        <v>45628</v>
      </c>
    </row>
    <row r="917" spans="1:5">
      <c r="A917">
        <v>916</v>
      </c>
      <c r="B917" t="s">
        <v>1273</v>
      </c>
      <c r="C917" s="274">
        <f t="shared" si="14"/>
        <v>30</v>
      </c>
      <c r="D917" t="s">
        <v>1277</v>
      </c>
      <c r="E917" s="278">
        <v>45629</v>
      </c>
    </row>
    <row r="918" spans="1:5">
      <c r="A918">
        <v>917</v>
      </c>
      <c r="B918" t="s">
        <v>1271</v>
      </c>
      <c r="C918" s="274">
        <f t="shared" si="14"/>
        <v>20</v>
      </c>
      <c r="D918" t="s">
        <v>1277</v>
      </c>
      <c r="E918" s="278">
        <v>45629</v>
      </c>
    </row>
    <row r="919" spans="1:5">
      <c r="A919">
        <v>918</v>
      </c>
      <c r="B919" t="s">
        <v>1270</v>
      </c>
      <c r="C919" s="274">
        <f t="shared" si="14"/>
        <v>10</v>
      </c>
      <c r="D919" t="s">
        <v>1277</v>
      </c>
      <c r="E919" s="278">
        <v>45629</v>
      </c>
    </row>
    <row r="920" spans="1:5">
      <c r="A920">
        <v>919</v>
      </c>
      <c r="B920" t="s">
        <v>1273</v>
      </c>
      <c r="C920" s="274">
        <f t="shared" si="14"/>
        <v>30</v>
      </c>
      <c r="D920" t="s">
        <v>1277</v>
      </c>
      <c r="E920" s="278">
        <v>45630</v>
      </c>
    </row>
    <row r="921" spans="1:5">
      <c r="A921">
        <v>920</v>
      </c>
      <c r="B921" t="s">
        <v>1276</v>
      </c>
      <c r="C921" s="274">
        <f t="shared" si="14"/>
        <v>120</v>
      </c>
      <c r="D921" t="s">
        <v>1277</v>
      </c>
      <c r="E921" s="278">
        <v>45630</v>
      </c>
    </row>
    <row r="922" spans="1:5">
      <c r="A922">
        <v>921</v>
      </c>
      <c r="B922" t="s">
        <v>1273</v>
      </c>
      <c r="C922" s="274">
        <f t="shared" si="14"/>
        <v>30</v>
      </c>
      <c r="D922" t="s">
        <v>1277</v>
      </c>
      <c r="E922" s="278">
        <v>45630</v>
      </c>
    </row>
    <row r="923" spans="1:5">
      <c r="A923">
        <v>922</v>
      </c>
      <c r="B923" t="s">
        <v>1272</v>
      </c>
      <c r="C923" s="274">
        <f t="shared" si="14"/>
        <v>80</v>
      </c>
      <c r="D923" t="s">
        <v>1277</v>
      </c>
      <c r="E923" s="278">
        <v>45631</v>
      </c>
    </row>
    <row r="924" spans="1:5">
      <c r="A924">
        <v>923</v>
      </c>
      <c r="B924" t="s">
        <v>1273</v>
      </c>
      <c r="C924" s="274">
        <f t="shared" si="14"/>
        <v>30</v>
      </c>
      <c r="D924" t="s">
        <v>1280</v>
      </c>
      <c r="E924" s="278">
        <v>45631</v>
      </c>
    </row>
    <row r="925" spans="1:5">
      <c r="A925">
        <v>924</v>
      </c>
      <c r="B925" t="s">
        <v>1276</v>
      </c>
      <c r="C925" s="274">
        <f t="shared" si="14"/>
        <v>120</v>
      </c>
      <c r="D925" t="s">
        <v>1277</v>
      </c>
      <c r="E925" s="278">
        <v>45631</v>
      </c>
    </row>
    <row r="926" spans="1:5">
      <c r="A926">
        <v>925</v>
      </c>
      <c r="B926" t="s">
        <v>1275</v>
      </c>
      <c r="C926" s="274">
        <f t="shared" si="14"/>
        <v>90</v>
      </c>
      <c r="D926" t="s">
        <v>1277</v>
      </c>
      <c r="E926" s="278">
        <v>45631</v>
      </c>
    </row>
    <row r="927" spans="1:5">
      <c r="A927">
        <v>926</v>
      </c>
      <c r="B927" t="s">
        <v>1270</v>
      </c>
      <c r="C927" s="274">
        <f t="shared" si="14"/>
        <v>10</v>
      </c>
      <c r="D927" t="s">
        <v>1277</v>
      </c>
      <c r="E927" s="278">
        <v>45632</v>
      </c>
    </row>
    <row r="928" spans="1:5">
      <c r="A928">
        <v>927</v>
      </c>
      <c r="B928" t="s">
        <v>1274</v>
      </c>
      <c r="C928" s="274">
        <f t="shared" si="14"/>
        <v>50</v>
      </c>
      <c r="D928" t="s">
        <v>1279</v>
      </c>
      <c r="E928" s="278">
        <v>45632</v>
      </c>
    </row>
    <row r="929" spans="1:5">
      <c r="A929">
        <v>928</v>
      </c>
      <c r="B929" t="s">
        <v>1272</v>
      </c>
      <c r="C929" s="274">
        <f t="shared" si="14"/>
        <v>80</v>
      </c>
      <c r="D929" t="s">
        <v>1278</v>
      </c>
      <c r="E929" s="278">
        <v>45632</v>
      </c>
    </row>
    <row r="930" spans="1:5">
      <c r="A930">
        <v>929</v>
      </c>
      <c r="B930" t="s">
        <v>1276</v>
      </c>
      <c r="C930" s="274">
        <f t="shared" si="14"/>
        <v>120</v>
      </c>
      <c r="D930" t="s">
        <v>1279</v>
      </c>
      <c r="E930" s="278">
        <v>45633</v>
      </c>
    </row>
    <row r="931" spans="1:5">
      <c r="A931">
        <v>930</v>
      </c>
      <c r="B931" t="s">
        <v>1274</v>
      </c>
      <c r="C931" s="274">
        <f t="shared" si="14"/>
        <v>50</v>
      </c>
      <c r="D931" t="s">
        <v>1277</v>
      </c>
      <c r="E931" s="278">
        <v>45634</v>
      </c>
    </row>
    <row r="932" spans="1:5">
      <c r="A932">
        <v>931</v>
      </c>
      <c r="B932" t="s">
        <v>1275</v>
      </c>
      <c r="C932" s="274">
        <f t="shared" si="14"/>
        <v>90</v>
      </c>
      <c r="D932" t="s">
        <v>1277</v>
      </c>
      <c r="E932" s="278">
        <v>45634</v>
      </c>
    </row>
    <row r="933" spans="1:5">
      <c r="A933">
        <v>932</v>
      </c>
      <c r="B933" t="s">
        <v>1273</v>
      </c>
      <c r="C933" s="274">
        <f t="shared" si="14"/>
        <v>30</v>
      </c>
      <c r="D933" t="s">
        <v>1281</v>
      </c>
      <c r="E933" s="278">
        <v>45635</v>
      </c>
    </row>
    <row r="934" spans="1:5">
      <c r="A934">
        <v>933</v>
      </c>
      <c r="B934" t="s">
        <v>1271</v>
      </c>
      <c r="C934" s="274">
        <f t="shared" si="14"/>
        <v>20</v>
      </c>
      <c r="D934" t="s">
        <v>1277</v>
      </c>
      <c r="E934" s="278">
        <v>45635</v>
      </c>
    </row>
    <row r="935" spans="1:5">
      <c r="A935">
        <v>934</v>
      </c>
      <c r="B935" t="s">
        <v>1270</v>
      </c>
      <c r="C935" s="274">
        <f t="shared" si="14"/>
        <v>10</v>
      </c>
      <c r="D935" t="s">
        <v>1280</v>
      </c>
      <c r="E935" s="278">
        <v>45636</v>
      </c>
    </row>
    <row r="936" spans="1:5">
      <c r="A936">
        <v>935</v>
      </c>
      <c r="B936" t="s">
        <v>1274</v>
      </c>
      <c r="C936" s="274">
        <f t="shared" si="14"/>
        <v>50</v>
      </c>
      <c r="D936" t="s">
        <v>1277</v>
      </c>
      <c r="E936" s="278">
        <v>45637</v>
      </c>
    </row>
    <row r="937" spans="1:5">
      <c r="A937">
        <v>936</v>
      </c>
      <c r="B937" t="s">
        <v>1276</v>
      </c>
      <c r="C937" s="274">
        <f t="shared" si="14"/>
        <v>120</v>
      </c>
      <c r="D937" t="s">
        <v>1277</v>
      </c>
      <c r="E937" s="278">
        <v>45637</v>
      </c>
    </row>
    <row r="938" spans="1:5">
      <c r="A938">
        <v>937</v>
      </c>
      <c r="B938" t="s">
        <v>1274</v>
      </c>
      <c r="C938" s="274">
        <f t="shared" si="14"/>
        <v>50</v>
      </c>
      <c r="D938" t="s">
        <v>1277</v>
      </c>
      <c r="E938" s="278">
        <v>45637</v>
      </c>
    </row>
    <row r="939" spans="1:5">
      <c r="A939">
        <v>938</v>
      </c>
      <c r="B939" t="s">
        <v>1276</v>
      </c>
      <c r="C939" s="274">
        <f t="shared" si="14"/>
        <v>120</v>
      </c>
      <c r="D939" t="s">
        <v>1277</v>
      </c>
      <c r="E939" s="278">
        <v>45637</v>
      </c>
    </row>
    <row r="940" spans="1:5">
      <c r="A940">
        <v>939</v>
      </c>
      <c r="B940" t="s">
        <v>1274</v>
      </c>
      <c r="C940" s="274">
        <f t="shared" si="14"/>
        <v>50</v>
      </c>
      <c r="D940" t="s">
        <v>1277</v>
      </c>
      <c r="E940" s="278">
        <v>45637</v>
      </c>
    </row>
    <row r="941" spans="1:5">
      <c r="A941">
        <v>940</v>
      </c>
      <c r="B941" t="s">
        <v>1275</v>
      </c>
      <c r="C941" s="274">
        <f t="shared" si="14"/>
        <v>90</v>
      </c>
      <c r="D941" t="s">
        <v>1277</v>
      </c>
      <c r="E941" s="278">
        <v>45638</v>
      </c>
    </row>
    <row r="942" spans="1:5">
      <c r="A942">
        <v>941</v>
      </c>
      <c r="B942" t="s">
        <v>1271</v>
      </c>
      <c r="C942" s="274">
        <f t="shared" si="14"/>
        <v>20</v>
      </c>
      <c r="D942" t="s">
        <v>1277</v>
      </c>
      <c r="E942" s="278">
        <v>45638</v>
      </c>
    </row>
    <row r="943" spans="1:5">
      <c r="A943">
        <v>942</v>
      </c>
      <c r="B943" t="s">
        <v>1273</v>
      </c>
      <c r="C943" s="274">
        <f t="shared" si="14"/>
        <v>30</v>
      </c>
      <c r="D943" t="s">
        <v>1281</v>
      </c>
      <c r="E943" s="278">
        <v>45638</v>
      </c>
    </row>
    <row r="944" spans="1:5">
      <c r="A944">
        <v>943</v>
      </c>
      <c r="B944" t="s">
        <v>1270</v>
      </c>
      <c r="C944" s="274">
        <f t="shared" si="14"/>
        <v>10</v>
      </c>
      <c r="D944" t="s">
        <v>1278</v>
      </c>
      <c r="E944" s="278">
        <v>45639</v>
      </c>
    </row>
    <row r="945" spans="1:5">
      <c r="A945">
        <v>944</v>
      </c>
      <c r="B945" t="s">
        <v>1275</v>
      </c>
      <c r="C945" s="274">
        <f t="shared" si="14"/>
        <v>90</v>
      </c>
      <c r="D945" t="s">
        <v>1279</v>
      </c>
      <c r="E945" s="278">
        <v>45639</v>
      </c>
    </row>
    <row r="946" spans="1:5">
      <c r="A946">
        <v>945</v>
      </c>
      <c r="B946" t="s">
        <v>1274</v>
      </c>
      <c r="C946" s="274">
        <f t="shared" si="14"/>
        <v>50</v>
      </c>
      <c r="D946" t="s">
        <v>1277</v>
      </c>
      <c r="E946" s="278">
        <v>45639</v>
      </c>
    </row>
    <row r="947" spans="1:5">
      <c r="A947">
        <v>946</v>
      </c>
      <c r="B947" t="s">
        <v>1272</v>
      </c>
      <c r="C947" s="274">
        <f t="shared" si="14"/>
        <v>80</v>
      </c>
      <c r="D947" t="s">
        <v>1277</v>
      </c>
      <c r="E947" s="278">
        <v>45639</v>
      </c>
    </row>
    <row r="948" spans="1:5">
      <c r="A948">
        <v>947</v>
      </c>
      <c r="B948" t="s">
        <v>1274</v>
      </c>
      <c r="C948" s="274">
        <f t="shared" si="14"/>
        <v>50</v>
      </c>
      <c r="D948" t="s">
        <v>1278</v>
      </c>
      <c r="E948" s="278">
        <v>45639</v>
      </c>
    </row>
    <row r="949" spans="1:5">
      <c r="A949">
        <v>948</v>
      </c>
      <c r="B949" t="s">
        <v>1272</v>
      </c>
      <c r="C949" s="274">
        <f t="shared" si="14"/>
        <v>80</v>
      </c>
      <c r="D949" t="s">
        <v>1278</v>
      </c>
      <c r="E949" s="278">
        <v>45639</v>
      </c>
    </row>
    <row r="950" spans="1:5">
      <c r="A950">
        <v>949</v>
      </c>
      <c r="B950" t="s">
        <v>1274</v>
      </c>
      <c r="C950" s="274">
        <f t="shared" si="14"/>
        <v>50</v>
      </c>
      <c r="D950" t="s">
        <v>1277</v>
      </c>
      <c r="E950" s="278">
        <v>45639</v>
      </c>
    </row>
    <row r="951" spans="1:5">
      <c r="A951">
        <v>950</v>
      </c>
      <c r="B951" t="s">
        <v>1273</v>
      </c>
      <c r="C951" s="274">
        <f t="shared" si="14"/>
        <v>30</v>
      </c>
      <c r="D951" t="s">
        <v>1280</v>
      </c>
      <c r="E951" s="278">
        <v>45639</v>
      </c>
    </row>
    <row r="952" spans="1:5">
      <c r="A952">
        <v>951</v>
      </c>
      <c r="B952" t="s">
        <v>1273</v>
      </c>
      <c r="C952" s="274">
        <f t="shared" si="14"/>
        <v>30</v>
      </c>
      <c r="D952" t="s">
        <v>1279</v>
      </c>
      <c r="E952" s="278">
        <v>45640</v>
      </c>
    </row>
    <row r="953" spans="1:5">
      <c r="A953">
        <v>952</v>
      </c>
      <c r="B953" t="s">
        <v>1272</v>
      </c>
      <c r="C953" s="274">
        <f t="shared" si="14"/>
        <v>80</v>
      </c>
      <c r="D953" t="s">
        <v>1277</v>
      </c>
      <c r="E953" s="278">
        <v>45640</v>
      </c>
    </row>
    <row r="954" spans="1:5">
      <c r="A954">
        <v>953</v>
      </c>
      <c r="B954" t="s">
        <v>1275</v>
      </c>
      <c r="C954" s="274">
        <f t="shared" si="14"/>
        <v>90</v>
      </c>
      <c r="D954" t="s">
        <v>1279</v>
      </c>
      <c r="E954" s="278">
        <v>45640</v>
      </c>
    </row>
    <row r="955" spans="1:5">
      <c r="A955">
        <v>954</v>
      </c>
      <c r="B955" t="s">
        <v>1276</v>
      </c>
      <c r="C955" s="274">
        <f t="shared" si="14"/>
        <v>120</v>
      </c>
      <c r="D955" t="s">
        <v>1280</v>
      </c>
      <c r="E955" s="278">
        <v>45640</v>
      </c>
    </row>
    <row r="956" spans="1:5">
      <c r="A956">
        <v>955</v>
      </c>
      <c r="B956" t="s">
        <v>1271</v>
      </c>
      <c r="C956" s="274">
        <f t="shared" si="14"/>
        <v>20</v>
      </c>
      <c r="D956" t="s">
        <v>1279</v>
      </c>
      <c r="E956" s="278">
        <v>45642</v>
      </c>
    </row>
    <row r="957" spans="1:5">
      <c r="A957">
        <v>956</v>
      </c>
      <c r="B957" t="s">
        <v>1273</v>
      </c>
      <c r="C957" s="274">
        <f t="shared" si="14"/>
        <v>30</v>
      </c>
      <c r="D957" t="s">
        <v>1278</v>
      </c>
      <c r="E957" s="278">
        <v>45642</v>
      </c>
    </row>
    <row r="958" spans="1:5">
      <c r="A958">
        <v>957</v>
      </c>
      <c r="B958" t="s">
        <v>1272</v>
      </c>
      <c r="C958" s="274">
        <f t="shared" si="14"/>
        <v>80</v>
      </c>
      <c r="D958" t="s">
        <v>1278</v>
      </c>
      <c r="E958" s="278">
        <v>45642</v>
      </c>
    </row>
    <row r="959" spans="1:5">
      <c r="A959">
        <v>958</v>
      </c>
      <c r="B959" t="s">
        <v>1275</v>
      </c>
      <c r="C959" s="274">
        <f t="shared" si="14"/>
        <v>90</v>
      </c>
      <c r="D959" t="s">
        <v>1277</v>
      </c>
      <c r="E959" s="278">
        <v>45642</v>
      </c>
    </row>
    <row r="960" spans="1:5">
      <c r="A960">
        <v>959</v>
      </c>
      <c r="B960" t="s">
        <v>1272</v>
      </c>
      <c r="C960" s="274">
        <f t="shared" si="14"/>
        <v>80</v>
      </c>
      <c r="D960" t="s">
        <v>1278</v>
      </c>
      <c r="E960" s="278">
        <v>45642</v>
      </c>
    </row>
    <row r="961" spans="1:5">
      <c r="A961">
        <v>960</v>
      </c>
      <c r="B961" t="s">
        <v>1276</v>
      </c>
      <c r="C961" s="274">
        <f t="shared" si="14"/>
        <v>120</v>
      </c>
      <c r="D961" t="s">
        <v>1277</v>
      </c>
      <c r="E961" s="278">
        <v>45642</v>
      </c>
    </row>
    <row r="962" spans="1:5">
      <c r="A962">
        <v>961</v>
      </c>
      <c r="B962" t="s">
        <v>1276</v>
      </c>
      <c r="C962" s="274">
        <f t="shared" si="14"/>
        <v>120</v>
      </c>
      <c r="D962" t="s">
        <v>1278</v>
      </c>
      <c r="E962" s="278">
        <v>45643</v>
      </c>
    </row>
    <row r="963" spans="1:5">
      <c r="A963">
        <v>962</v>
      </c>
      <c r="B963" t="s">
        <v>1273</v>
      </c>
      <c r="C963" s="274">
        <f t="shared" ref="C963:C1001" si="15">VLOOKUP(B963,$L$2:$M$8,2,0)</f>
        <v>30</v>
      </c>
      <c r="D963" t="s">
        <v>1281</v>
      </c>
      <c r="E963" s="278">
        <v>45643</v>
      </c>
    </row>
    <row r="964" spans="1:5">
      <c r="A964">
        <v>963</v>
      </c>
      <c r="B964" t="s">
        <v>1273</v>
      </c>
      <c r="C964" s="274">
        <f t="shared" si="15"/>
        <v>30</v>
      </c>
      <c r="D964" t="s">
        <v>1277</v>
      </c>
      <c r="E964" s="278">
        <v>45643</v>
      </c>
    </row>
    <row r="965" spans="1:5">
      <c r="A965">
        <v>964</v>
      </c>
      <c r="B965" t="s">
        <v>1274</v>
      </c>
      <c r="C965" s="274">
        <f t="shared" si="15"/>
        <v>50</v>
      </c>
      <c r="D965" t="s">
        <v>1277</v>
      </c>
      <c r="E965" s="278">
        <v>45644</v>
      </c>
    </row>
    <row r="966" spans="1:5">
      <c r="A966">
        <v>965</v>
      </c>
      <c r="B966" t="s">
        <v>1274</v>
      </c>
      <c r="C966" s="274">
        <f t="shared" si="15"/>
        <v>50</v>
      </c>
      <c r="D966" t="s">
        <v>1277</v>
      </c>
      <c r="E966" s="278">
        <v>45644</v>
      </c>
    </row>
    <row r="967" spans="1:5">
      <c r="A967">
        <v>966</v>
      </c>
      <c r="B967" t="s">
        <v>1274</v>
      </c>
      <c r="C967" s="274">
        <f t="shared" si="15"/>
        <v>50</v>
      </c>
      <c r="D967" t="s">
        <v>1277</v>
      </c>
      <c r="E967" s="278">
        <v>45644</v>
      </c>
    </row>
    <row r="968" spans="1:5">
      <c r="A968">
        <v>967</v>
      </c>
      <c r="B968" t="s">
        <v>1273</v>
      </c>
      <c r="C968" s="274">
        <f t="shared" si="15"/>
        <v>30</v>
      </c>
      <c r="D968" t="s">
        <v>1278</v>
      </c>
      <c r="E968" s="278">
        <v>45645</v>
      </c>
    </row>
    <row r="969" spans="1:5">
      <c r="A969">
        <v>968</v>
      </c>
      <c r="B969" t="s">
        <v>1270</v>
      </c>
      <c r="C969" s="274">
        <f t="shared" si="15"/>
        <v>10</v>
      </c>
      <c r="D969" t="s">
        <v>1278</v>
      </c>
      <c r="E969" s="278">
        <v>45645</v>
      </c>
    </row>
    <row r="970" spans="1:5">
      <c r="A970">
        <v>969</v>
      </c>
      <c r="B970" t="s">
        <v>1272</v>
      </c>
      <c r="C970" s="274">
        <f t="shared" si="15"/>
        <v>80</v>
      </c>
      <c r="D970" t="s">
        <v>1278</v>
      </c>
      <c r="E970" s="278">
        <v>45646</v>
      </c>
    </row>
    <row r="971" spans="1:5">
      <c r="A971">
        <v>970</v>
      </c>
      <c r="B971" t="s">
        <v>1274</v>
      </c>
      <c r="C971" s="274">
        <f t="shared" si="15"/>
        <v>50</v>
      </c>
      <c r="D971" t="s">
        <v>1277</v>
      </c>
      <c r="E971" s="278">
        <v>45646</v>
      </c>
    </row>
    <row r="972" spans="1:5">
      <c r="A972">
        <v>971</v>
      </c>
      <c r="B972" t="s">
        <v>1274</v>
      </c>
      <c r="C972" s="274">
        <f t="shared" si="15"/>
        <v>50</v>
      </c>
      <c r="D972" t="s">
        <v>1278</v>
      </c>
      <c r="E972" s="278">
        <v>45646</v>
      </c>
    </row>
    <row r="973" spans="1:5">
      <c r="A973">
        <v>972</v>
      </c>
      <c r="B973" t="s">
        <v>1272</v>
      </c>
      <c r="C973" s="274">
        <f t="shared" si="15"/>
        <v>80</v>
      </c>
      <c r="D973" t="s">
        <v>1280</v>
      </c>
      <c r="E973" s="278">
        <v>45646</v>
      </c>
    </row>
    <row r="974" spans="1:5">
      <c r="A974">
        <v>973</v>
      </c>
      <c r="B974" t="s">
        <v>1272</v>
      </c>
      <c r="C974" s="274">
        <f t="shared" si="15"/>
        <v>80</v>
      </c>
      <c r="D974" t="s">
        <v>1277</v>
      </c>
      <c r="E974" s="278">
        <v>45646</v>
      </c>
    </row>
    <row r="975" spans="1:5">
      <c r="A975">
        <v>974</v>
      </c>
      <c r="B975" t="s">
        <v>1275</v>
      </c>
      <c r="C975" s="274">
        <f t="shared" si="15"/>
        <v>90</v>
      </c>
      <c r="D975" t="s">
        <v>1277</v>
      </c>
      <c r="E975" s="278">
        <v>45647</v>
      </c>
    </row>
    <row r="976" spans="1:5">
      <c r="A976">
        <v>975</v>
      </c>
      <c r="B976" t="s">
        <v>1271</v>
      </c>
      <c r="C976" s="274">
        <f t="shared" si="15"/>
        <v>20</v>
      </c>
      <c r="D976" t="s">
        <v>1277</v>
      </c>
      <c r="E976" s="278">
        <v>45647</v>
      </c>
    </row>
    <row r="977" spans="1:5">
      <c r="A977">
        <v>976</v>
      </c>
      <c r="B977" t="s">
        <v>1272</v>
      </c>
      <c r="C977" s="274">
        <f t="shared" si="15"/>
        <v>80</v>
      </c>
      <c r="D977" t="s">
        <v>1281</v>
      </c>
      <c r="E977" s="278">
        <v>45647</v>
      </c>
    </row>
    <row r="978" spans="1:5">
      <c r="A978">
        <v>977</v>
      </c>
      <c r="B978" t="s">
        <v>1270</v>
      </c>
      <c r="C978" s="274">
        <f t="shared" si="15"/>
        <v>10</v>
      </c>
      <c r="D978" t="s">
        <v>1277</v>
      </c>
      <c r="E978" s="278">
        <v>45647</v>
      </c>
    </row>
    <row r="979" spans="1:5">
      <c r="A979">
        <v>978</v>
      </c>
      <c r="B979" t="s">
        <v>1276</v>
      </c>
      <c r="C979" s="274">
        <f t="shared" si="15"/>
        <v>120</v>
      </c>
      <c r="D979" t="s">
        <v>1280</v>
      </c>
      <c r="E979" s="278">
        <v>45648</v>
      </c>
    </row>
    <row r="980" spans="1:5">
      <c r="A980">
        <v>979</v>
      </c>
      <c r="B980" t="s">
        <v>1273</v>
      </c>
      <c r="C980" s="274">
        <f t="shared" si="15"/>
        <v>30</v>
      </c>
      <c r="D980" t="s">
        <v>1278</v>
      </c>
      <c r="E980" s="278">
        <v>45648</v>
      </c>
    </row>
    <row r="981" spans="1:5">
      <c r="A981">
        <v>980</v>
      </c>
      <c r="B981" t="s">
        <v>1276</v>
      </c>
      <c r="C981" s="274">
        <f t="shared" si="15"/>
        <v>120</v>
      </c>
      <c r="D981" t="s">
        <v>1281</v>
      </c>
      <c r="E981" s="278">
        <v>45648</v>
      </c>
    </row>
    <row r="982" spans="1:5">
      <c r="A982">
        <v>981</v>
      </c>
      <c r="B982" t="s">
        <v>1274</v>
      </c>
      <c r="C982" s="274">
        <f t="shared" si="15"/>
        <v>50</v>
      </c>
      <c r="D982" t="s">
        <v>1277</v>
      </c>
      <c r="E982" s="278">
        <v>45649</v>
      </c>
    </row>
    <row r="983" spans="1:5">
      <c r="A983">
        <v>982</v>
      </c>
      <c r="B983" t="s">
        <v>1270</v>
      </c>
      <c r="C983" s="274">
        <f t="shared" si="15"/>
        <v>10</v>
      </c>
      <c r="D983" t="s">
        <v>1277</v>
      </c>
      <c r="E983" s="278">
        <v>45649</v>
      </c>
    </row>
    <row r="984" spans="1:5">
      <c r="A984">
        <v>983</v>
      </c>
      <c r="B984" t="s">
        <v>1270</v>
      </c>
      <c r="C984" s="274">
        <f t="shared" si="15"/>
        <v>10</v>
      </c>
      <c r="D984" t="s">
        <v>1278</v>
      </c>
      <c r="E984" s="278">
        <v>45649</v>
      </c>
    </row>
    <row r="985" spans="1:5">
      <c r="A985">
        <v>984</v>
      </c>
      <c r="B985" t="s">
        <v>1271</v>
      </c>
      <c r="C985" s="274">
        <f t="shared" si="15"/>
        <v>20</v>
      </c>
      <c r="D985" t="s">
        <v>1278</v>
      </c>
      <c r="E985" s="278">
        <v>45651</v>
      </c>
    </row>
    <row r="986" spans="1:5">
      <c r="A986">
        <v>985</v>
      </c>
      <c r="B986" t="s">
        <v>1274</v>
      </c>
      <c r="C986" s="274">
        <f t="shared" si="15"/>
        <v>50</v>
      </c>
      <c r="D986" t="s">
        <v>1277</v>
      </c>
      <c r="E986" s="278">
        <v>45651</v>
      </c>
    </row>
    <row r="987" spans="1:5">
      <c r="A987">
        <v>986</v>
      </c>
      <c r="B987" t="s">
        <v>1270</v>
      </c>
      <c r="C987" s="274">
        <f t="shared" si="15"/>
        <v>10</v>
      </c>
      <c r="D987" t="s">
        <v>1277</v>
      </c>
      <c r="E987" s="278">
        <v>45652</v>
      </c>
    </row>
    <row r="988" spans="1:5">
      <c r="A988">
        <v>987</v>
      </c>
      <c r="B988" t="s">
        <v>1272</v>
      </c>
      <c r="C988" s="274">
        <f t="shared" si="15"/>
        <v>80</v>
      </c>
      <c r="D988" t="s">
        <v>1279</v>
      </c>
      <c r="E988" s="278">
        <v>45652</v>
      </c>
    </row>
    <row r="989" spans="1:5">
      <c r="A989">
        <v>988</v>
      </c>
      <c r="B989" t="s">
        <v>1270</v>
      </c>
      <c r="C989" s="274">
        <f t="shared" si="15"/>
        <v>10</v>
      </c>
      <c r="D989" t="s">
        <v>1277</v>
      </c>
      <c r="E989" s="278">
        <v>45652</v>
      </c>
    </row>
    <row r="990" spans="1:5">
      <c r="A990">
        <v>989</v>
      </c>
      <c r="B990" t="s">
        <v>1272</v>
      </c>
      <c r="C990" s="274">
        <f t="shared" si="15"/>
        <v>80</v>
      </c>
      <c r="D990" t="s">
        <v>1278</v>
      </c>
      <c r="E990" s="278">
        <v>45653</v>
      </c>
    </row>
    <row r="991" spans="1:5">
      <c r="A991">
        <v>990</v>
      </c>
      <c r="B991" t="s">
        <v>1276</v>
      </c>
      <c r="C991" s="274">
        <f t="shared" si="15"/>
        <v>120</v>
      </c>
      <c r="D991" t="s">
        <v>1280</v>
      </c>
      <c r="E991" s="278">
        <v>45654</v>
      </c>
    </row>
    <row r="992" spans="1:5">
      <c r="A992">
        <v>991</v>
      </c>
      <c r="B992" t="s">
        <v>1276</v>
      </c>
      <c r="C992" s="274">
        <f t="shared" si="15"/>
        <v>120</v>
      </c>
      <c r="D992" t="s">
        <v>1277</v>
      </c>
      <c r="E992" s="278">
        <v>45654</v>
      </c>
    </row>
    <row r="993" spans="1:5">
      <c r="A993">
        <v>992</v>
      </c>
      <c r="B993" t="s">
        <v>1274</v>
      </c>
      <c r="C993" s="274">
        <f t="shared" si="15"/>
        <v>50</v>
      </c>
      <c r="D993" t="s">
        <v>1277</v>
      </c>
      <c r="E993" s="278">
        <v>45655</v>
      </c>
    </row>
    <row r="994" spans="1:5">
      <c r="A994">
        <v>993</v>
      </c>
      <c r="B994" t="s">
        <v>1273</v>
      </c>
      <c r="C994" s="274">
        <f t="shared" si="15"/>
        <v>30</v>
      </c>
      <c r="D994" t="s">
        <v>1279</v>
      </c>
      <c r="E994" s="278">
        <v>45655</v>
      </c>
    </row>
    <row r="995" spans="1:5">
      <c r="A995">
        <v>994</v>
      </c>
      <c r="B995" t="s">
        <v>1276</v>
      </c>
      <c r="C995" s="274">
        <f t="shared" si="15"/>
        <v>120</v>
      </c>
      <c r="D995" t="s">
        <v>1277</v>
      </c>
      <c r="E995" s="278">
        <v>45655</v>
      </c>
    </row>
    <row r="996" spans="1:5">
      <c r="A996">
        <v>995</v>
      </c>
      <c r="B996" t="s">
        <v>1270</v>
      </c>
      <c r="C996" s="274">
        <f t="shared" si="15"/>
        <v>10</v>
      </c>
      <c r="D996" t="s">
        <v>1277</v>
      </c>
      <c r="E996" s="278">
        <v>45655</v>
      </c>
    </row>
    <row r="997" spans="1:5">
      <c r="A997">
        <v>996</v>
      </c>
      <c r="B997" t="s">
        <v>1275</v>
      </c>
      <c r="C997" s="274">
        <f t="shared" si="15"/>
        <v>90</v>
      </c>
      <c r="D997" t="s">
        <v>1277</v>
      </c>
      <c r="E997" s="278">
        <v>45656</v>
      </c>
    </row>
    <row r="998" spans="1:5">
      <c r="A998">
        <v>997</v>
      </c>
      <c r="B998" t="s">
        <v>1271</v>
      </c>
      <c r="C998" s="274">
        <f t="shared" si="15"/>
        <v>20</v>
      </c>
      <c r="D998" t="s">
        <v>1279</v>
      </c>
      <c r="E998" s="278">
        <v>45657</v>
      </c>
    </row>
    <row r="999" spans="1:5">
      <c r="A999">
        <v>998</v>
      </c>
      <c r="B999" t="s">
        <v>1273</v>
      </c>
      <c r="C999" s="274">
        <f t="shared" si="15"/>
        <v>30</v>
      </c>
      <c r="D999" t="s">
        <v>1278</v>
      </c>
      <c r="E999" s="278">
        <v>45657</v>
      </c>
    </row>
    <row r="1000" spans="1:5">
      <c r="A1000">
        <v>999</v>
      </c>
      <c r="B1000" t="s">
        <v>1271</v>
      </c>
      <c r="C1000" s="274">
        <f t="shared" si="15"/>
        <v>20</v>
      </c>
      <c r="D1000" t="s">
        <v>1281</v>
      </c>
      <c r="E1000" s="278">
        <v>45657</v>
      </c>
    </row>
    <row r="1001" spans="1:5">
      <c r="A1001">
        <v>1000</v>
      </c>
      <c r="B1001" t="s">
        <v>1276</v>
      </c>
      <c r="C1001" s="274">
        <f t="shared" si="15"/>
        <v>120</v>
      </c>
      <c r="D1001" t="s">
        <v>1279</v>
      </c>
      <c r="E1001" s="278">
        <v>45657</v>
      </c>
    </row>
  </sheetData>
  <sortState xmlns:xlrd2="http://schemas.microsoft.com/office/spreadsheetml/2017/richdata2" ref="E2:E1001">
    <sortCondition ref="E2:E1001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51B4-09FE-41E6-9A6B-93E273D5B1E7}">
  <sheetPr>
    <tabColor rgb="FFFFC000"/>
  </sheetPr>
  <dimension ref="C4:E20"/>
  <sheetViews>
    <sheetView workbookViewId="0">
      <selection activeCell="V5" sqref="V5"/>
    </sheetView>
  </sheetViews>
  <sheetFormatPr defaultRowHeight="14.4"/>
  <cols>
    <col min="3" max="3" width="10.109375" bestFit="1" customWidth="1"/>
  </cols>
  <sheetData>
    <row r="4" spans="3:5">
      <c r="D4" t="s">
        <v>1259</v>
      </c>
      <c r="E4">
        <v>60</v>
      </c>
    </row>
    <row r="5" spans="3:5">
      <c r="D5" t="s">
        <v>1293</v>
      </c>
      <c r="E5">
        <v>40</v>
      </c>
    </row>
    <row r="10" spans="3:5">
      <c r="C10" t="s">
        <v>1294</v>
      </c>
      <c r="D10" t="s">
        <v>1295</v>
      </c>
    </row>
    <row r="11" spans="3:5">
      <c r="C11" s="278">
        <v>45615</v>
      </c>
      <c r="D11">
        <v>1</v>
      </c>
    </row>
    <row r="12" spans="3:5">
      <c r="C12" s="278">
        <v>45616</v>
      </c>
      <c r="D12">
        <v>2</v>
      </c>
    </row>
    <row r="13" spans="3:5">
      <c r="C13" s="278">
        <v>45617</v>
      </c>
      <c r="D13">
        <v>3</v>
      </c>
    </row>
    <row r="14" spans="3:5">
      <c r="C14" s="278">
        <v>45618</v>
      </c>
      <c r="D14">
        <v>4</v>
      </c>
    </row>
    <row r="15" spans="3:5">
      <c r="C15" s="278">
        <v>45619</v>
      </c>
      <c r="D15">
        <v>5</v>
      </c>
    </row>
    <row r="16" spans="3:5">
      <c r="C16" s="278">
        <v>45620</v>
      </c>
      <c r="D16">
        <v>6</v>
      </c>
    </row>
    <row r="17" spans="3:4">
      <c r="C17" s="278">
        <v>45621</v>
      </c>
      <c r="D17">
        <v>7</v>
      </c>
    </row>
    <row r="18" spans="3:4">
      <c r="C18" s="278">
        <v>45622</v>
      </c>
      <c r="D18">
        <v>8</v>
      </c>
    </row>
    <row r="19" spans="3:4">
      <c r="C19" s="278">
        <v>45623</v>
      </c>
      <c r="D19">
        <v>9</v>
      </c>
    </row>
    <row r="20" spans="3:4">
      <c r="C20" s="278">
        <v>45624</v>
      </c>
      <c r="D20">
        <v>10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8CFAD-C927-43CB-B62D-F2291B6C8DE8}">
  <sheetPr>
    <tabColor rgb="FFFFC000"/>
  </sheetPr>
  <dimension ref="A1:H492"/>
  <sheetViews>
    <sheetView showGridLines="0" workbookViewId="0">
      <selection activeCell="B2" sqref="B2:B6"/>
    </sheetView>
  </sheetViews>
  <sheetFormatPr defaultRowHeight="14.4"/>
  <cols>
    <col min="1" max="1" width="8.88671875" style="30"/>
    <col min="2" max="2" width="15" style="30" customWidth="1"/>
    <col min="3" max="3" width="17.88671875" style="30" customWidth="1"/>
    <col min="4" max="8" width="8.88671875" style="30"/>
    <col min="9" max="9" width="9.109375" customWidth="1"/>
  </cols>
  <sheetData>
    <row r="1" spans="1:8">
      <c r="A1" s="77" t="s">
        <v>1172</v>
      </c>
      <c r="B1" s="77" t="s">
        <v>1173</v>
      </c>
      <c r="C1" s="77" t="s">
        <v>1173</v>
      </c>
      <c r="D1" s="77" t="s">
        <v>1174</v>
      </c>
      <c r="E1" s="77" t="s">
        <v>1175</v>
      </c>
      <c r="F1" s="77" t="s">
        <v>1176</v>
      </c>
      <c r="G1" s="77" t="s">
        <v>1177</v>
      </c>
      <c r="H1" s="77" t="s">
        <v>1178</v>
      </c>
    </row>
    <row r="2" spans="1:8">
      <c r="A2" s="77" t="s">
        <v>1179</v>
      </c>
      <c r="B2" s="77">
        <v>20130103</v>
      </c>
      <c r="C2" s="173">
        <f>VALUE(LEFT(B2,4)&amp;"."&amp;MID(B2,5,2)&amp;"."&amp;RIGHT(B2,2))</f>
        <v>41277</v>
      </c>
      <c r="D2" s="77">
        <v>5748</v>
      </c>
      <c r="E2" s="77">
        <v>0.81089999999999995</v>
      </c>
      <c r="F2" s="77">
        <v>0.81179999999999997</v>
      </c>
      <c r="G2" s="77">
        <v>0.80830000000000002</v>
      </c>
      <c r="H2" s="77">
        <v>0.80979999999999996</v>
      </c>
    </row>
    <row r="3" spans="1:8">
      <c r="A3" s="77" t="s">
        <v>1179</v>
      </c>
      <c r="B3" s="77">
        <v>20130104</v>
      </c>
      <c r="C3" s="173">
        <f t="shared" ref="C3:C66" si="0">VALUE(LEFT(B3,4)&amp;"."&amp;MID(B3,5,2)&amp;"."&amp;RIGHT(B3,2))</f>
        <v>41278</v>
      </c>
      <c r="D3" s="77">
        <v>5036</v>
      </c>
      <c r="E3" s="77">
        <v>0.80989999999999995</v>
      </c>
      <c r="F3" s="77">
        <v>0.81420000000000003</v>
      </c>
      <c r="G3" s="77">
        <v>0.8095</v>
      </c>
      <c r="H3" s="77">
        <v>0.81340000000000001</v>
      </c>
    </row>
    <row r="4" spans="1:8">
      <c r="A4" s="77" t="s">
        <v>1179</v>
      </c>
      <c r="B4" s="77">
        <v>20130106</v>
      </c>
      <c r="C4" s="173">
        <f t="shared" si="0"/>
        <v>41280</v>
      </c>
      <c r="D4" s="77">
        <v>236</v>
      </c>
      <c r="E4" s="77">
        <v>0.81320000000000003</v>
      </c>
      <c r="F4" s="77">
        <v>0.8135</v>
      </c>
      <c r="G4" s="77">
        <v>0.81299999999999994</v>
      </c>
      <c r="H4" s="77">
        <v>0.81310000000000004</v>
      </c>
    </row>
    <row r="5" spans="1:8">
      <c r="A5" s="77" t="s">
        <v>1179</v>
      </c>
      <c r="B5" s="77">
        <v>20130107</v>
      </c>
      <c r="C5" s="173">
        <f t="shared" si="0"/>
        <v>41281</v>
      </c>
      <c r="D5" s="77">
        <v>5752</v>
      </c>
      <c r="E5" s="77">
        <v>0.81310000000000004</v>
      </c>
      <c r="F5" s="77">
        <v>0.81469999999999998</v>
      </c>
      <c r="G5" s="77">
        <v>0.81030000000000002</v>
      </c>
      <c r="H5" s="77">
        <v>0.81379999999999997</v>
      </c>
    </row>
    <row r="6" spans="1:8">
      <c r="A6" s="77" t="s">
        <v>1179</v>
      </c>
      <c r="B6" s="77">
        <v>20130108</v>
      </c>
      <c r="C6" s="173">
        <f t="shared" si="0"/>
        <v>41282</v>
      </c>
      <c r="D6" s="77">
        <v>5740</v>
      </c>
      <c r="E6" s="77">
        <v>0.81369999999999998</v>
      </c>
      <c r="F6" s="77">
        <v>0.81589999999999996</v>
      </c>
      <c r="G6" s="77">
        <v>0.81340000000000001</v>
      </c>
      <c r="H6" s="77">
        <v>0.81440000000000001</v>
      </c>
    </row>
    <row r="7" spans="1:8">
      <c r="A7" s="77" t="s">
        <v>1179</v>
      </c>
      <c r="B7" s="77">
        <v>20130109</v>
      </c>
      <c r="C7" s="173">
        <f t="shared" si="0"/>
        <v>41283</v>
      </c>
      <c r="D7" s="77">
        <v>5744</v>
      </c>
      <c r="E7" s="77">
        <v>0.81440000000000001</v>
      </c>
      <c r="F7" s="77">
        <v>0.81599999999999995</v>
      </c>
      <c r="G7" s="77">
        <v>0.81310000000000004</v>
      </c>
      <c r="H7" s="77">
        <v>0.81489999999999996</v>
      </c>
    </row>
    <row r="8" spans="1:8">
      <c r="A8" s="77" t="s">
        <v>1179</v>
      </c>
      <c r="B8" s="77">
        <v>20130110</v>
      </c>
      <c r="C8" s="173">
        <f t="shared" si="0"/>
        <v>41284</v>
      </c>
      <c r="D8" s="77">
        <v>5748</v>
      </c>
      <c r="E8" s="77">
        <v>0.81489999999999996</v>
      </c>
      <c r="F8" s="77">
        <v>0.82120000000000004</v>
      </c>
      <c r="G8" s="77">
        <v>0.81420000000000003</v>
      </c>
      <c r="H8" s="77">
        <v>0.82089999999999996</v>
      </c>
    </row>
    <row r="9" spans="1:8">
      <c r="A9" s="77" t="s">
        <v>1179</v>
      </c>
      <c r="B9" s="77">
        <v>20130111</v>
      </c>
      <c r="C9" s="173">
        <f t="shared" si="0"/>
        <v>41285</v>
      </c>
      <c r="D9" s="77">
        <v>5044</v>
      </c>
      <c r="E9" s="77">
        <v>0.82099999999999995</v>
      </c>
      <c r="F9" s="77">
        <v>0.82840000000000003</v>
      </c>
      <c r="G9" s="77">
        <v>0.82020000000000004</v>
      </c>
      <c r="H9" s="77">
        <v>0.82709999999999995</v>
      </c>
    </row>
    <row r="10" spans="1:8">
      <c r="A10" s="77" t="s">
        <v>1179</v>
      </c>
      <c r="B10" s="77">
        <v>20130113</v>
      </c>
      <c r="C10" s="173">
        <f t="shared" si="0"/>
        <v>41287</v>
      </c>
      <c r="D10" s="77">
        <v>240</v>
      </c>
      <c r="E10" s="77">
        <v>0.82850000000000001</v>
      </c>
      <c r="F10" s="77">
        <v>0.82850000000000001</v>
      </c>
      <c r="G10" s="77">
        <v>0.82820000000000005</v>
      </c>
      <c r="H10" s="77">
        <v>0.82840000000000003</v>
      </c>
    </row>
    <row r="11" spans="1:8">
      <c r="A11" s="77" t="s">
        <v>1179</v>
      </c>
      <c r="B11" s="77">
        <v>20130114</v>
      </c>
      <c r="C11" s="173">
        <f t="shared" si="0"/>
        <v>41288</v>
      </c>
      <c r="D11" s="77">
        <v>5752</v>
      </c>
      <c r="E11" s="77">
        <v>0.82830000000000004</v>
      </c>
      <c r="F11" s="77">
        <v>0.83240000000000003</v>
      </c>
      <c r="G11" s="77">
        <v>0.82779999999999998</v>
      </c>
      <c r="H11" s="77">
        <v>0.83189999999999997</v>
      </c>
    </row>
    <row r="12" spans="1:8">
      <c r="A12" s="77" t="s">
        <v>1179</v>
      </c>
      <c r="B12" s="77">
        <v>20130115</v>
      </c>
      <c r="C12" s="173">
        <f t="shared" si="0"/>
        <v>41289</v>
      </c>
      <c r="D12" s="77">
        <v>5744</v>
      </c>
      <c r="E12" s="77">
        <v>0.83189999999999997</v>
      </c>
      <c r="F12" s="77">
        <v>0.83220000000000005</v>
      </c>
      <c r="G12" s="77">
        <v>0.82650000000000001</v>
      </c>
      <c r="H12" s="77">
        <v>0.82769999999999999</v>
      </c>
    </row>
    <row r="13" spans="1:8">
      <c r="A13" s="77" t="s">
        <v>1179</v>
      </c>
      <c r="B13" s="77">
        <v>20130116</v>
      </c>
      <c r="C13" s="173">
        <f t="shared" si="0"/>
        <v>41290</v>
      </c>
      <c r="D13" s="77">
        <v>5744</v>
      </c>
      <c r="E13" s="77">
        <v>0.82769999999999999</v>
      </c>
      <c r="F13" s="77">
        <v>0.83160000000000001</v>
      </c>
      <c r="G13" s="77">
        <v>0.82640000000000002</v>
      </c>
      <c r="H13" s="77">
        <v>0.83040000000000003</v>
      </c>
    </row>
    <row r="14" spans="1:8">
      <c r="A14" s="77" t="s">
        <v>1179</v>
      </c>
      <c r="B14" s="77">
        <v>20130117</v>
      </c>
      <c r="C14" s="173">
        <f t="shared" si="0"/>
        <v>41291</v>
      </c>
      <c r="D14" s="77">
        <v>5748</v>
      </c>
      <c r="E14" s="77">
        <v>0.83050000000000002</v>
      </c>
      <c r="F14" s="77">
        <v>0.83679999999999999</v>
      </c>
      <c r="G14" s="77">
        <v>0.82979999999999998</v>
      </c>
      <c r="H14" s="77">
        <v>0.83679999999999999</v>
      </c>
    </row>
    <row r="15" spans="1:8">
      <c r="A15" s="77" t="s">
        <v>1179</v>
      </c>
      <c r="B15" s="77">
        <v>20130118</v>
      </c>
      <c r="C15" s="173">
        <f t="shared" si="0"/>
        <v>41292</v>
      </c>
      <c r="D15" s="77">
        <v>5040</v>
      </c>
      <c r="E15" s="77">
        <v>0.8367</v>
      </c>
      <c r="F15" s="77">
        <v>0.83940000000000003</v>
      </c>
      <c r="G15" s="77">
        <v>0.83530000000000004</v>
      </c>
      <c r="H15" s="77">
        <v>0.83879999999999999</v>
      </c>
    </row>
    <row r="16" spans="1:8">
      <c r="A16" s="77" t="s">
        <v>1179</v>
      </c>
      <c r="B16" s="77">
        <v>20130120</v>
      </c>
      <c r="C16" s="173">
        <f t="shared" si="0"/>
        <v>41294</v>
      </c>
      <c r="D16" s="77">
        <v>240</v>
      </c>
      <c r="E16" s="77">
        <v>0.83950000000000002</v>
      </c>
      <c r="F16" s="77">
        <v>0.84</v>
      </c>
      <c r="G16" s="77">
        <v>0.83930000000000005</v>
      </c>
      <c r="H16" s="77">
        <v>0.8397</v>
      </c>
    </row>
    <row r="17" spans="1:8">
      <c r="A17" s="77" t="s">
        <v>1179</v>
      </c>
      <c r="B17" s="77">
        <v>20130121</v>
      </c>
      <c r="C17" s="173">
        <f t="shared" si="0"/>
        <v>41295</v>
      </c>
      <c r="D17" s="77">
        <v>5748</v>
      </c>
      <c r="E17" s="77">
        <v>0.8397</v>
      </c>
      <c r="F17" s="77">
        <v>0.84189999999999998</v>
      </c>
      <c r="G17" s="77">
        <v>0.83760000000000001</v>
      </c>
      <c r="H17" s="77">
        <v>0.84030000000000005</v>
      </c>
    </row>
    <row r="18" spans="1:8">
      <c r="A18" s="77" t="s">
        <v>1179</v>
      </c>
      <c r="B18" s="77">
        <v>20130122</v>
      </c>
      <c r="C18" s="173">
        <f t="shared" si="0"/>
        <v>41296</v>
      </c>
      <c r="D18" s="77">
        <v>5760</v>
      </c>
      <c r="E18" s="77">
        <v>0.84030000000000005</v>
      </c>
      <c r="F18" s="77">
        <v>0.84379999999999999</v>
      </c>
      <c r="G18" s="77">
        <v>0.83620000000000005</v>
      </c>
      <c r="H18" s="77">
        <v>0.84040000000000004</v>
      </c>
    </row>
    <row r="19" spans="1:8">
      <c r="A19" s="77" t="s">
        <v>1179</v>
      </c>
      <c r="B19" s="77">
        <v>20130123</v>
      </c>
      <c r="C19" s="173">
        <f t="shared" si="0"/>
        <v>41297</v>
      </c>
      <c r="D19" s="77">
        <v>5748</v>
      </c>
      <c r="E19" s="77">
        <v>0.84050000000000002</v>
      </c>
      <c r="F19" s="77">
        <v>0.84179999999999999</v>
      </c>
      <c r="G19" s="77">
        <v>0.8377</v>
      </c>
      <c r="H19" s="77">
        <v>0.84040000000000004</v>
      </c>
    </row>
    <row r="20" spans="1:8">
      <c r="A20" s="77" t="s">
        <v>1179</v>
      </c>
      <c r="B20" s="77">
        <v>20130124</v>
      </c>
      <c r="C20" s="173">
        <f t="shared" si="0"/>
        <v>41298</v>
      </c>
      <c r="D20" s="77">
        <v>5748</v>
      </c>
      <c r="E20" s="77">
        <v>0.84030000000000005</v>
      </c>
      <c r="F20" s="77">
        <v>0.8478</v>
      </c>
      <c r="G20" s="77">
        <v>0.83889999999999998</v>
      </c>
      <c r="H20" s="77">
        <v>0.84689999999999999</v>
      </c>
    </row>
    <row r="21" spans="1:8">
      <c r="A21" s="77" t="s">
        <v>1179</v>
      </c>
      <c r="B21" s="77">
        <v>20130125</v>
      </c>
      <c r="C21" s="173">
        <f t="shared" si="0"/>
        <v>41299</v>
      </c>
      <c r="D21" s="77">
        <v>5036</v>
      </c>
      <c r="E21" s="77">
        <v>0.84689999999999999</v>
      </c>
      <c r="F21" s="77">
        <v>0.85340000000000005</v>
      </c>
      <c r="G21" s="77">
        <v>0.84599999999999997</v>
      </c>
      <c r="H21" s="77">
        <v>0.85109999999999997</v>
      </c>
    </row>
    <row r="22" spans="1:8">
      <c r="A22" s="77" t="s">
        <v>1179</v>
      </c>
      <c r="B22" s="77">
        <v>20130127</v>
      </c>
      <c r="C22" s="173">
        <f t="shared" si="0"/>
        <v>41301</v>
      </c>
      <c r="D22" s="77">
        <v>240</v>
      </c>
      <c r="E22" s="77">
        <v>0.85350000000000004</v>
      </c>
      <c r="F22" s="77">
        <v>0.85360000000000003</v>
      </c>
      <c r="G22" s="77">
        <v>0.85260000000000002</v>
      </c>
      <c r="H22" s="77">
        <v>0.85340000000000005</v>
      </c>
    </row>
    <row r="23" spans="1:8">
      <c r="A23" s="77" t="s">
        <v>1179</v>
      </c>
      <c r="B23" s="77">
        <v>20130128</v>
      </c>
      <c r="C23" s="173">
        <f t="shared" si="0"/>
        <v>41302</v>
      </c>
      <c r="D23" s="77">
        <v>5752</v>
      </c>
      <c r="E23" s="77">
        <v>0.85329999999999995</v>
      </c>
      <c r="F23" s="77">
        <v>0.85840000000000005</v>
      </c>
      <c r="G23" s="77">
        <v>0.8528</v>
      </c>
      <c r="H23" s="77">
        <v>0.85640000000000005</v>
      </c>
    </row>
    <row r="24" spans="1:8">
      <c r="A24" s="77" t="s">
        <v>1179</v>
      </c>
      <c r="B24" s="77">
        <v>20130129</v>
      </c>
      <c r="C24" s="173">
        <f t="shared" si="0"/>
        <v>41303</v>
      </c>
      <c r="D24" s="77">
        <v>5748</v>
      </c>
      <c r="E24" s="77">
        <v>0.85640000000000005</v>
      </c>
      <c r="F24" s="77">
        <v>0.85680000000000001</v>
      </c>
      <c r="G24" s="77">
        <v>0.85260000000000002</v>
      </c>
      <c r="H24" s="77">
        <v>0.85650000000000004</v>
      </c>
    </row>
    <row r="25" spans="1:8">
      <c r="A25" s="77" t="s">
        <v>1179</v>
      </c>
      <c r="B25" s="77">
        <v>20130130</v>
      </c>
      <c r="C25" s="173">
        <f t="shared" si="0"/>
        <v>41304</v>
      </c>
      <c r="D25" s="77">
        <v>5752</v>
      </c>
      <c r="E25" s="77">
        <v>0.85640000000000005</v>
      </c>
      <c r="F25" s="77">
        <v>0.86029999999999995</v>
      </c>
      <c r="G25" s="77">
        <v>0.85570000000000002</v>
      </c>
      <c r="H25" s="77">
        <v>0.85870000000000002</v>
      </c>
    </row>
    <row r="26" spans="1:8">
      <c r="A26" s="77" t="s">
        <v>1179</v>
      </c>
      <c r="B26" s="77">
        <v>20130131</v>
      </c>
      <c r="C26" s="173">
        <f t="shared" si="0"/>
        <v>41305</v>
      </c>
      <c r="D26" s="77">
        <v>5740</v>
      </c>
      <c r="E26" s="77">
        <v>0.85870000000000002</v>
      </c>
      <c r="F26" s="77">
        <v>0.8589</v>
      </c>
      <c r="G26" s="77">
        <v>0.85509999999999997</v>
      </c>
      <c r="H26" s="77">
        <v>0.85750000000000004</v>
      </c>
    </row>
    <row r="27" spans="1:8">
      <c r="A27" s="77" t="s">
        <v>1179</v>
      </c>
      <c r="B27" s="77">
        <v>20130201</v>
      </c>
      <c r="C27" s="173">
        <f t="shared" si="0"/>
        <v>41306</v>
      </c>
      <c r="D27" s="77">
        <v>5044</v>
      </c>
      <c r="E27" s="77">
        <v>0.85740000000000005</v>
      </c>
      <c r="F27" s="77">
        <v>0.87139999999999995</v>
      </c>
      <c r="G27" s="77">
        <v>0.8569</v>
      </c>
      <c r="H27" s="77">
        <v>0.86939999999999995</v>
      </c>
    </row>
    <row r="28" spans="1:8">
      <c r="A28" s="77" t="s">
        <v>1179</v>
      </c>
      <c r="B28" s="77">
        <v>20130203</v>
      </c>
      <c r="C28" s="173">
        <f t="shared" si="0"/>
        <v>41308</v>
      </c>
      <c r="D28" s="77">
        <v>240</v>
      </c>
      <c r="E28" s="77">
        <v>0.86909999999999998</v>
      </c>
      <c r="F28" s="77">
        <v>0.86909999999999998</v>
      </c>
      <c r="G28" s="77">
        <v>0.86850000000000005</v>
      </c>
      <c r="H28" s="77">
        <v>0.86890000000000001</v>
      </c>
    </row>
    <row r="29" spans="1:8">
      <c r="A29" s="77" t="s">
        <v>1179</v>
      </c>
      <c r="B29" s="77">
        <v>20130204</v>
      </c>
      <c r="C29" s="173">
        <f t="shared" si="0"/>
        <v>41309</v>
      </c>
      <c r="D29" s="77">
        <v>5760</v>
      </c>
      <c r="E29" s="77">
        <v>0.86890000000000001</v>
      </c>
      <c r="F29" s="77">
        <v>0.86909999999999998</v>
      </c>
      <c r="G29" s="77">
        <v>0.85660000000000003</v>
      </c>
      <c r="H29" s="77">
        <v>0.85729999999999995</v>
      </c>
    </row>
    <row r="30" spans="1:8">
      <c r="A30" s="77" t="s">
        <v>1179</v>
      </c>
      <c r="B30" s="77">
        <v>20130205</v>
      </c>
      <c r="C30" s="173">
        <f t="shared" si="0"/>
        <v>41310</v>
      </c>
      <c r="D30" s="77">
        <v>5756</v>
      </c>
      <c r="E30" s="77">
        <v>0.85719999999999996</v>
      </c>
      <c r="F30" s="77">
        <v>0.86850000000000005</v>
      </c>
      <c r="G30" s="77">
        <v>0.85519999999999996</v>
      </c>
      <c r="H30" s="77">
        <v>0.8669</v>
      </c>
    </row>
    <row r="31" spans="1:8">
      <c r="A31" s="77" t="s">
        <v>1179</v>
      </c>
      <c r="B31" s="77">
        <v>20130206</v>
      </c>
      <c r="C31" s="173">
        <f t="shared" si="0"/>
        <v>41311</v>
      </c>
      <c r="D31" s="77">
        <v>5752</v>
      </c>
      <c r="E31" s="77">
        <v>0.8669</v>
      </c>
      <c r="F31" s="77">
        <v>0.8679</v>
      </c>
      <c r="G31" s="77">
        <v>0.86140000000000005</v>
      </c>
      <c r="H31" s="77">
        <v>0.86319999999999997</v>
      </c>
    </row>
    <row r="32" spans="1:8">
      <c r="A32" s="77" t="s">
        <v>1179</v>
      </c>
      <c r="B32" s="77">
        <v>20130207</v>
      </c>
      <c r="C32" s="173">
        <f t="shared" si="0"/>
        <v>41312</v>
      </c>
      <c r="D32" s="77">
        <v>5740</v>
      </c>
      <c r="E32" s="77">
        <v>0.86319999999999997</v>
      </c>
      <c r="F32" s="77">
        <v>0.8659</v>
      </c>
      <c r="G32" s="77">
        <v>0.85150000000000003</v>
      </c>
      <c r="H32" s="77">
        <v>0.85209999999999997</v>
      </c>
    </row>
    <row r="33" spans="1:8">
      <c r="A33" s="77" t="s">
        <v>1179</v>
      </c>
      <c r="B33" s="77">
        <v>20130208</v>
      </c>
      <c r="C33" s="173">
        <f t="shared" si="0"/>
        <v>41313</v>
      </c>
      <c r="D33" s="77">
        <v>5040</v>
      </c>
      <c r="E33" s="77">
        <v>0.85199999999999998</v>
      </c>
      <c r="F33" s="77">
        <v>0.85309999999999997</v>
      </c>
      <c r="G33" s="77">
        <v>0.84440000000000004</v>
      </c>
      <c r="H33" s="77">
        <v>0.84589999999999999</v>
      </c>
    </row>
    <row r="34" spans="1:8">
      <c r="A34" s="77" t="s">
        <v>1179</v>
      </c>
      <c r="B34" s="77">
        <v>20130210</v>
      </c>
      <c r="C34" s="173">
        <f t="shared" si="0"/>
        <v>41315</v>
      </c>
      <c r="D34" s="77">
        <v>240</v>
      </c>
      <c r="E34" s="77">
        <v>0.84660000000000002</v>
      </c>
      <c r="F34" s="77">
        <v>0.84670000000000001</v>
      </c>
      <c r="G34" s="77">
        <v>0.84550000000000003</v>
      </c>
      <c r="H34" s="77">
        <v>0.8458</v>
      </c>
    </row>
    <row r="35" spans="1:8">
      <c r="A35" s="77" t="s">
        <v>1179</v>
      </c>
      <c r="B35" s="77">
        <v>20130211</v>
      </c>
      <c r="C35" s="173">
        <f t="shared" si="0"/>
        <v>41316</v>
      </c>
      <c r="D35" s="77">
        <v>5756</v>
      </c>
      <c r="E35" s="77">
        <v>0.8458</v>
      </c>
      <c r="F35" s="77">
        <v>0.85709999999999997</v>
      </c>
      <c r="G35" s="77">
        <v>0.84550000000000003</v>
      </c>
      <c r="H35" s="77">
        <v>0.85589999999999999</v>
      </c>
    </row>
    <row r="36" spans="1:8">
      <c r="A36" s="77" t="s">
        <v>1179</v>
      </c>
      <c r="B36" s="77">
        <v>20130212</v>
      </c>
      <c r="C36" s="173">
        <f t="shared" si="0"/>
        <v>41317</v>
      </c>
      <c r="D36" s="77">
        <v>5740</v>
      </c>
      <c r="E36" s="77">
        <v>0.85580000000000001</v>
      </c>
      <c r="F36" s="77">
        <v>0.86280000000000001</v>
      </c>
      <c r="G36" s="77">
        <v>0.8538</v>
      </c>
      <c r="H36" s="77">
        <v>0.85799999999999998</v>
      </c>
    </row>
    <row r="37" spans="1:8">
      <c r="A37" s="77" t="s">
        <v>1179</v>
      </c>
      <c r="B37" s="77">
        <v>20130213</v>
      </c>
      <c r="C37" s="173">
        <f t="shared" si="0"/>
        <v>41318</v>
      </c>
      <c r="D37" s="77">
        <v>5760</v>
      </c>
      <c r="E37" s="77">
        <v>0.85799999999999998</v>
      </c>
      <c r="F37" s="77">
        <v>0.86809999999999998</v>
      </c>
      <c r="G37" s="77">
        <v>0.8569</v>
      </c>
      <c r="H37" s="77">
        <v>0.86539999999999995</v>
      </c>
    </row>
    <row r="38" spans="1:8">
      <c r="A38" s="77" t="s">
        <v>1179</v>
      </c>
      <c r="B38" s="77">
        <v>20130214</v>
      </c>
      <c r="C38" s="173">
        <f t="shared" si="0"/>
        <v>41319</v>
      </c>
      <c r="D38" s="77">
        <v>5748</v>
      </c>
      <c r="E38" s="77">
        <v>0.86539999999999995</v>
      </c>
      <c r="F38" s="77">
        <v>0.86639999999999995</v>
      </c>
      <c r="G38" s="77">
        <v>0.85829999999999995</v>
      </c>
      <c r="H38" s="77">
        <v>0.8619</v>
      </c>
    </row>
    <row r="39" spans="1:8">
      <c r="A39" s="77" t="s">
        <v>1179</v>
      </c>
      <c r="B39" s="77">
        <v>20130215</v>
      </c>
      <c r="C39" s="173">
        <f t="shared" si="0"/>
        <v>41320</v>
      </c>
      <c r="D39" s="77">
        <v>5040</v>
      </c>
      <c r="E39" s="77">
        <v>0.86180000000000001</v>
      </c>
      <c r="F39" s="77">
        <v>0.86299999999999999</v>
      </c>
      <c r="G39" s="77">
        <v>0.85719999999999996</v>
      </c>
      <c r="H39" s="77">
        <v>0.8609</v>
      </c>
    </row>
    <row r="40" spans="1:8">
      <c r="A40" s="77" t="s">
        <v>1179</v>
      </c>
      <c r="B40" s="77">
        <v>20130217</v>
      </c>
      <c r="C40" s="173">
        <f t="shared" si="0"/>
        <v>41322</v>
      </c>
      <c r="D40" s="77">
        <v>240</v>
      </c>
      <c r="E40" s="77">
        <v>0.86140000000000005</v>
      </c>
      <c r="F40" s="77">
        <v>0.86229999999999996</v>
      </c>
      <c r="G40" s="77">
        <v>0.86099999999999999</v>
      </c>
      <c r="H40" s="77">
        <v>0.86180000000000001</v>
      </c>
    </row>
    <row r="41" spans="1:8">
      <c r="A41" s="77" t="s">
        <v>1179</v>
      </c>
      <c r="B41" s="77">
        <v>20130218</v>
      </c>
      <c r="C41" s="173">
        <f t="shared" si="0"/>
        <v>41323</v>
      </c>
      <c r="D41" s="77">
        <v>5752</v>
      </c>
      <c r="E41" s="77">
        <v>0.8619</v>
      </c>
      <c r="F41" s="77">
        <v>0.86450000000000005</v>
      </c>
      <c r="G41" s="77">
        <v>0.86019999999999996</v>
      </c>
      <c r="H41" s="77">
        <v>0.86219999999999997</v>
      </c>
    </row>
    <row r="42" spans="1:8">
      <c r="A42" s="77" t="s">
        <v>1179</v>
      </c>
      <c r="B42" s="77">
        <v>20130219</v>
      </c>
      <c r="C42" s="173">
        <f t="shared" si="0"/>
        <v>41324</v>
      </c>
      <c r="D42" s="77">
        <v>5756</v>
      </c>
      <c r="E42" s="77">
        <v>0.86219999999999997</v>
      </c>
      <c r="F42" s="77">
        <v>0.86819999999999997</v>
      </c>
      <c r="G42" s="77">
        <v>0.85980000000000001</v>
      </c>
      <c r="H42" s="77">
        <v>0.86799999999999999</v>
      </c>
    </row>
    <row r="43" spans="1:8">
      <c r="A43" s="77" t="s">
        <v>1179</v>
      </c>
      <c r="B43" s="77">
        <v>20130220</v>
      </c>
      <c r="C43" s="173">
        <f t="shared" si="0"/>
        <v>41325</v>
      </c>
      <c r="D43" s="77">
        <v>5760</v>
      </c>
      <c r="E43" s="77">
        <v>0.86809999999999998</v>
      </c>
      <c r="F43" s="77">
        <v>0.87619999999999998</v>
      </c>
      <c r="G43" s="77">
        <v>0.86799999999999999</v>
      </c>
      <c r="H43" s="77">
        <v>0.87150000000000005</v>
      </c>
    </row>
    <row r="44" spans="1:8">
      <c r="A44" s="77" t="s">
        <v>1179</v>
      </c>
      <c r="B44" s="77">
        <v>20130221</v>
      </c>
      <c r="C44" s="173">
        <f t="shared" si="0"/>
        <v>41326</v>
      </c>
      <c r="D44" s="77">
        <v>5752</v>
      </c>
      <c r="E44" s="77">
        <v>0.87150000000000005</v>
      </c>
      <c r="F44" s="77">
        <v>0.87560000000000004</v>
      </c>
      <c r="G44" s="77">
        <v>0.86270000000000002</v>
      </c>
      <c r="H44" s="77">
        <v>0.86419999999999997</v>
      </c>
    </row>
    <row r="45" spans="1:8">
      <c r="A45" s="77" t="s">
        <v>1179</v>
      </c>
      <c r="B45" s="77">
        <v>20130222</v>
      </c>
      <c r="C45" s="173">
        <f t="shared" si="0"/>
        <v>41327</v>
      </c>
      <c r="D45" s="77">
        <v>5032</v>
      </c>
      <c r="E45" s="77">
        <v>0.86419999999999997</v>
      </c>
      <c r="F45" s="77">
        <v>0.86750000000000005</v>
      </c>
      <c r="G45" s="77">
        <v>0.86029999999999995</v>
      </c>
      <c r="H45" s="77">
        <v>0.86460000000000004</v>
      </c>
    </row>
    <row r="46" spans="1:8">
      <c r="A46" s="77" t="s">
        <v>1179</v>
      </c>
      <c r="B46" s="77">
        <v>20130224</v>
      </c>
      <c r="C46" s="173">
        <f t="shared" si="0"/>
        <v>41329</v>
      </c>
      <c r="D46" s="77">
        <v>240</v>
      </c>
      <c r="E46" s="77">
        <v>0.873</v>
      </c>
      <c r="F46" s="77">
        <v>0.87429999999999997</v>
      </c>
      <c r="G46" s="77">
        <v>0.87239999999999995</v>
      </c>
      <c r="H46" s="77">
        <v>0.87380000000000002</v>
      </c>
    </row>
    <row r="47" spans="1:8">
      <c r="A47" s="77" t="s">
        <v>1179</v>
      </c>
      <c r="B47" s="77">
        <v>20130225</v>
      </c>
      <c r="C47" s="173">
        <f t="shared" si="0"/>
        <v>41330</v>
      </c>
      <c r="D47" s="77">
        <v>5744</v>
      </c>
      <c r="E47" s="77">
        <v>0.87380000000000002</v>
      </c>
      <c r="F47" s="77">
        <v>0.88129999999999997</v>
      </c>
      <c r="G47" s="77">
        <v>0.86009999999999998</v>
      </c>
      <c r="H47" s="77">
        <v>0.86160000000000003</v>
      </c>
    </row>
    <row r="48" spans="1:8">
      <c r="A48" s="77" t="s">
        <v>1179</v>
      </c>
      <c r="B48" s="77">
        <v>20130226</v>
      </c>
      <c r="C48" s="173">
        <f t="shared" si="0"/>
        <v>41331</v>
      </c>
      <c r="D48" s="77">
        <v>5748</v>
      </c>
      <c r="E48" s="77">
        <v>0.86150000000000004</v>
      </c>
      <c r="F48" s="77">
        <v>0.86460000000000004</v>
      </c>
      <c r="G48" s="77">
        <v>0.85740000000000005</v>
      </c>
      <c r="H48" s="77">
        <v>0.86339999999999995</v>
      </c>
    </row>
    <row r="49" spans="1:8">
      <c r="A49" s="77" t="s">
        <v>1179</v>
      </c>
      <c r="B49" s="77">
        <v>20130227</v>
      </c>
      <c r="C49" s="173">
        <f t="shared" si="0"/>
        <v>41332</v>
      </c>
      <c r="D49" s="77">
        <v>5760</v>
      </c>
      <c r="E49" s="77">
        <v>0.86350000000000005</v>
      </c>
      <c r="F49" s="77">
        <v>0.86760000000000004</v>
      </c>
      <c r="G49" s="77">
        <v>0.86209999999999998</v>
      </c>
      <c r="H49" s="77">
        <v>0.86729999999999996</v>
      </c>
    </row>
    <row r="50" spans="1:8">
      <c r="A50" s="77" t="s">
        <v>1179</v>
      </c>
      <c r="B50" s="77">
        <v>20130228</v>
      </c>
      <c r="C50" s="173">
        <f t="shared" si="0"/>
        <v>41333</v>
      </c>
      <c r="D50" s="77">
        <v>5756</v>
      </c>
      <c r="E50" s="77">
        <v>0.86719999999999997</v>
      </c>
      <c r="F50" s="77">
        <v>0.86729999999999996</v>
      </c>
      <c r="G50" s="77">
        <v>0.86</v>
      </c>
      <c r="H50" s="77">
        <v>0.86109999999999998</v>
      </c>
    </row>
    <row r="51" spans="1:8">
      <c r="A51" s="77" t="s">
        <v>1179</v>
      </c>
      <c r="B51" s="77">
        <v>20130301</v>
      </c>
      <c r="C51" s="173">
        <f t="shared" si="0"/>
        <v>41334</v>
      </c>
      <c r="D51" s="77">
        <v>5040</v>
      </c>
      <c r="E51" s="77">
        <v>0.86109999999999998</v>
      </c>
      <c r="F51" s="77">
        <v>0.86809999999999998</v>
      </c>
      <c r="G51" s="77">
        <v>0.86070000000000002</v>
      </c>
      <c r="H51" s="77">
        <v>0.8669</v>
      </c>
    </row>
    <row r="52" spans="1:8">
      <c r="A52" s="77" t="s">
        <v>1179</v>
      </c>
      <c r="B52" s="77">
        <v>20130303</v>
      </c>
      <c r="C52" s="173">
        <f t="shared" si="0"/>
        <v>41336</v>
      </c>
      <c r="D52" s="77">
        <v>236</v>
      </c>
      <c r="E52" s="77">
        <v>0.86570000000000003</v>
      </c>
      <c r="F52" s="77">
        <v>0.86619999999999997</v>
      </c>
      <c r="G52" s="77">
        <v>0.86539999999999995</v>
      </c>
      <c r="H52" s="77">
        <v>0.86550000000000005</v>
      </c>
    </row>
    <row r="53" spans="1:8">
      <c r="A53" s="77" t="s">
        <v>1179</v>
      </c>
      <c r="B53" s="77">
        <v>20130304</v>
      </c>
      <c r="C53" s="173">
        <f t="shared" si="0"/>
        <v>41337</v>
      </c>
      <c r="D53" s="77">
        <v>5748</v>
      </c>
      <c r="E53" s="77">
        <v>0.86560000000000004</v>
      </c>
      <c r="F53" s="77">
        <v>0.86619999999999997</v>
      </c>
      <c r="G53" s="77">
        <v>0.86080000000000001</v>
      </c>
      <c r="H53" s="77">
        <v>0.86129999999999995</v>
      </c>
    </row>
    <row r="54" spans="1:8">
      <c r="A54" s="77" t="s">
        <v>1179</v>
      </c>
      <c r="B54" s="77">
        <v>20130305</v>
      </c>
      <c r="C54" s="173">
        <f t="shared" si="0"/>
        <v>41338</v>
      </c>
      <c r="D54" s="77">
        <v>5752</v>
      </c>
      <c r="E54" s="77">
        <v>0.86140000000000005</v>
      </c>
      <c r="F54" s="77">
        <v>0.86319999999999997</v>
      </c>
      <c r="G54" s="77">
        <v>0.85860000000000003</v>
      </c>
      <c r="H54" s="77">
        <v>0.86180000000000001</v>
      </c>
    </row>
    <row r="55" spans="1:8">
      <c r="A55" s="77" t="s">
        <v>1179</v>
      </c>
      <c r="B55" s="77">
        <v>20130306</v>
      </c>
      <c r="C55" s="173">
        <f t="shared" si="0"/>
        <v>41339</v>
      </c>
      <c r="D55" s="77">
        <v>5744</v>
      </c>
      <c r="E55" s="77">
        <v>0.86170000000000002</v>
      </c>
      <c r="F55" s="77">
        <v>0.86650000000000005</v>
      </c>
      <c r="G55" s="77">
        <v>0.86170000000000002</v>
      </c>
      <c r="H55" s="77">
        <v>0.86519999999999997</v>
      </c>
    </row>
    <row r="56" spans="1:8">
      <c r="A56" s="77" t="s">
        <v>1179</v>
      </c>
      <c r="B56" s="77">
        <v>20130307</v>
      </c>
      <c r="C56" s="173">
        <f t="shared" si="0"/>
        <v>41340</v>
      </c>
      <c r="D56" s="77">
        <v>5756</v>
      </c>
      <c r="E56" s="77">
        <v>0.86529999999999996</v>
      </c>
      <c r="F56" s="77">
        <v>0.87309999999999999</v>
      </c>
      <c r="G56" s="77">
        <v>0.86370000000000002</v>
      </c>
      <c r="H56" s="77">
        <v>0.87219999999999998</v>
      </c>
    </row>
    <row r="57" spans="1:8">
      <c r="A57" s="77" t="s">
        <v>1179</v>
      </c>
      <c r="B57" s="77">
        <v>20130308</v>
      </c>
      <c r="C57" s="173">
        <f t="shared" si="0"/>
        <v>41341</v>
      </c>
      <c r="D57" s="77">
        <v>5044</v>
      </c>
      <c r="E57" s="77">
        <v>0.87219999999999998</v>
      </c>
      <c r="F57" s="77">
        <v>0.87390000000000001</v>
      </c>
      <c r="G57" s="77">
        <v>0.86739999999999995</v>
      </c>
      <c r="H57" s="77">
        <v>0.87090000000000001</v>
      </c>
    </row>
    <row r="58" spans="1:8">
      <c r="A58" s="77" t="s">
        <v>1179</v>
      </c>
      <c r="B58" s="77">
        <v>20130310</v>
      </c>
      <c r="C58" s="173">
        <f t="shared" si="0"/>
        <v>41343</v>
      </c>
      <c r="D58" s="77">
        <v>240</v>
      </c>
      <c r="E58" s="77">
        <v>0.87090000000000001</v>
      </c>
      <c r="F58" s="77">
        <v>0.87139999999999995</v>
      </c>
      <c r="G58" s="77">
        <v>0.87060000000000004</v>
      </c>
      <c r="H58" s="77">
        <v>0.87090000000000001</v>
      </c>
    </row>
    <row r="59" spans="1:8">
      <c r="A59" s="77" t="s">
        <v>1179</v>
      </c>
      <c r="B59" s="77">
        <v>20130311</v>
      </c>
      <c r="C59" s="173">
        <f t="shared" si="0"/>
        <v>41344</v>
      </c>
      <c r="D59" s="77">
        <v>5756</v>
      </c>
      <c r="E59" s="77">
        <v>0.871</v>
      </c>
      <c r="F59" s="77">
        <v>0.87470000000000003</v>
      </c>
      <c r="G59" s="77">
        <v>0.87009999999999998</v>
      </c>
      <c r="H59" s="77">
        <v>0.874</v>
      </c>
    </row>
    <row r="60" spans="1:8">
      <c r="A60" s="77" t="s">
        <v>1179</v>
      </c>
      <c r="B60" s="77">
        <v>20130312</v>
      </c>
      <c r="C60" s="173">
        <f t="shared" si="0"/>
        <v>41345</v>
      </c>
      <c r="D60" s="77">
        <v>5744</v>
      </c>
      <c r="E60" s="77">
        <v>0.87409999999999999</v>
      </c>
      <c r="F60" s="77">
        <v>0.87909999999999999</v>
      </c>
      <c r="G60" s="77">
        <v>0.87170000000000003</v>
      </c>
      <c r="H60" s="77">
        <v>0.87390000000000001</v>
      </c>
    </row>
    <row r="61" spans="1:8">
      <c r="A61" s="77" t="s">
        <v>1179</v>
      </c>
      <c r="B61" s="77">
        <v>20130313</v>
      </c>
      <c r="C61" s="173">
        <f t="shared" si="0"/>
        <v>41346</v>
      </c>
      <c r="D61" s="77">
        <v>5756</v>
      </c>
      <c r="E61" s="77">
        <v>0.87380000000000002</v>
      </c>
      <c r="F61" s="77">
        <v>0.87439999999999996</v>
      </c>
      <c r="G61" s="77">
        <v>0.86619999999999997</v>
      </c>
      <c r="H61" s="77">
        <v>0.86809999999999998</v>
      </c>
    </row>
    <row r="62" spans="1:8">
      <c r="A62" s="77" t="s">
        <v>1179</v>
      </c>
      <c r="B62" s="77">
        <v>20130314</v>
      </c>
      <c r="C62" s="173">
        <f t="shared" si="0"/>
        <v>41347</v>
      </c>
      <c r="D62" s="77">
        <v>5748</v>
      </c>
      <c r="E62" s="77">
        <v>0.86799999999999999</v>
      </c>
      <c r="F62" s="77">
        <v>0.86829999999999996</v>
      </c>
      <c r="G62" s="77">
        <v>0.86099999999999999</v>
      </c>
      <c r="H62" s="77">
        <v>0.86209999999999998</v>
      </c>
    </row>
    <row r="63" spans="1:8">
      <c r="A63" s="77" t="s">
        <v>1179</v>
      </c>
      <c r="B63" s="77">
        <v>20130315</v>
      </c>
      <c r="C63" s="173">
        <f t="shared" si="0"/>
        <v>41348</v>
      </c>
      <c r="D63" s="77">
        <v>5040</v>
      </c>
      <c r="E63" s="77">
        <v>0.86199999999999999</v>
      </c>
      <c r="F63" s="77">
        <v>0.86560000000000004</v>
      </c>
      <c r="G63" s="77">
        <v>0.86</v>
      </c>
      <c r="H63" s="77">
        <v>0.8649</v>
      </c>
    </row>
    <row r="64" spans="1:8">
      <c r="A64" s="77" t="s">
        <v>1179</v>
      </c>
      <c r="B64" s="77">
        <v>20130317</v>
      </c>
      <c r="C64" s="173">
        <f t="shared" si="0"/>
        <v>41350</v>
      </c>
      <c r="D64" s="77">
        <v>240</v>
      </c>
      <c r="E64" s="77">
        <v>0.8538</v>
      </c>
      <c r="F64" s="77">
        <v>0.85429999999999995</v>
      </c>
      <c r="G64" s="77">
        <v>0.85299999999999998</v>
      </c>
      <c r="H64" s="77">
        <v>0.85319999999999996</v>
      </c>
    </row>
    <row r="65" spans="1:8">
      <c r="A65" s="77" t="s">
        <v>1179</v>
      </c>
      <c r="B65" s="77">
        <v>20130318</v>
      </c>
      <c r="C65" s="173">
        <f t="shared" si="0"/>
        <v>41351</v>
      </c>
      <c r="D65" s="77">
        <v>5752</v>
      </c>
      <c r="E65" s="77">
        <v>0.85329999999999995</v>
      </c>
      <c r="F65" s="77">
        <v>0.8589</v>
      </c>
      <c r="G65" s="77">
        <v>0.85299999999999998</v>
      </c>
      <c r="H65" s="77">
        <v>0.85719999999999996</v>
      </c>
    </row>
    <row r="66" spans="1:8">
      <c r="A66" s="77" t="s">
        <v>1179</v>
      </c>
      <c r="B66" s="77">
        <v>20130319</v>
      </c>
      <c r="C66" s="173">
        <f t="shared" si="0"/>
        <v>41352</v>
      </c>
      <c r="D66" s="77">
        <v>5756</v>
      </c>
      <c r="E66" s="77">
        <v>0.85719999999999996</v>
      </c>
      <c r="F66" s="77">
        <v>0.85840000000000005</v>
      </c>
      <c r="G66" s="77">
        <v>0.85029999999999994</v>
      </c>
      <c r="H66" s="77">
        <v>0.85189999999999999</v>
      </c>
    </row>
    <row r="67" spans="1:8">
      <c r="A67" s="77" t="s">
        <v>1179</v>
      </c>
      <c r="B67" s="77">
        <v>20130320</v>
      </c>
      <c r="C67" s="173">
        <f t="shared" ref="C67:C130" si="1">VALUE(LEFT(B67,4)&amp;"."&amp;MID(B67,5,2)&amp;"."&amp;RIGHT(B67,2))</f>
        <v>41353</v>
      </c>
      <c r="D67" s="77">
        <v>5756</v>
      </c>
      <c r="E67" s="77">
        <v>0.85189999999999999</v>
      </c>
      <c r="F67" s="77">
        <v>0.85970000000000002</v>
      </c>
      <c r="G67" s="77">
        <v>0.85160000000000002</v>
      </c>
      <c r="H67" s="77">
        <v>0.85709999999999997</v>
      </c>
    </row>
    <row r="68" spans="1:8">
      <c r="A68" s="77" t="s">
        <v>1179</v>
      </c>
      <c r="B68" s="77">
        <v>20130321</v>
      </c>
      <c r="C68" s="173">
        <f t="shared" si="1"/>
        <v>41354</v>
      </c>
      <c r="D68" s="77">
        <v>5760</v>
      </c>
      <c r="E68" s="77">
        <v>0.85699999999999998</v>
      </c>
      <c r="F68" s="77">
        <v>0.85709999999999997</v>
      </c>
      <c r="G68" s="77">
        <v>0.8488</v>
      </c>
      <c r="H68" s="77">
        <v>0.8498</v>
      </c>
    </row>
    <row r="69" spans="1:8">
      <c r="A69" s="77" t="s">
        <v>1179</v>
      </c>
      <c r="B69" s="77">
        <v>20130322</v>
      </c>
      <c r="C69" s="173">
        <f t="shared" si="1"/>
        <v>41355</v>
      </c>
      <c r="D69" s="77">
        <v>5032</v>
      </c>
      <c r="E69" s="77">
        <v>0.84970000000000001</v>
      </c>
      <c r="F69" s="77">
        <v>0.85429999999999995</v>
      </c>
      <c r="G69" s="77">
        <v>0.84830000000000005</v>
      </c>
      <c r="H69" s="77">
        <v>0.85260000000000002</v>
      </c>
    </row>
    <row r="70" spans="1:8">
      <c r="A70" s="77" t="s">
        <v>1179</v>
      </c>
      <c r="B70" s="77">
        <v>20130324</v>
      </c>
      <c r="C70" s="173">
        <f t="shared" si="1"/>
        <v>41357</v>
      </c>
      <c r="D70" s="77">
        <v>240</v>
      </c>
      <c r="E70" s="77">
        <v>0.85129999999999995</v>
      </c>
      <c r="F70" s="77">
        <v>0.85509999999999997</v>
      </c>
      <c r="G70" s="77">
        <v>0.85109999999999997</v>
      </c>
      <c r="H70" s="77">
        <v>0.85419999999999996</v>
      </c>
    </row>
    <row r="71" spans="1:8">
      <c r="A71" s="77" t="s">
        <v>1179</v>
      </c>
      <c r="B71" s="77">
        <v>20130325</v>
      </c>
      <c r="C71" s="173">
        <f t="shared" si="1"/>
        <v>41358</v>
      </c>
      <c r="D71" s="77">
        <v>5752</v>
      </c>
      <c r="E71" s="77">
        <v>0.85429999999999995</v>
      </c>
      <c r="F71" s="77">
        <v>0.85589999999999999</v>
      </c>
      <c r="G71" s="77">
        <v>0.84560000000000002</v>
      </c>
      <c r="H71" s="77">
        <v>0.84689999999999999</v>
      </c>
    </row>
    <row r="72" spans="1:8">
      <c r="A72" s="77" t="s">
        <v>1179</v>
      </c>
      <c r="B72" s="77">
        <v>20130326</v>
      </c>
      <c r="C72" s="173">
        <f t="shared" si="1"/>
        <v>41359</v>
      </c>
      <c r="D72" s="77">
        <v>5748</v>
      </c>
      <c r="E72" s="77">
        <v>0.8468</v>
      </c>
      <c r="F72" s="77">
        <v>0.84960000000000002</v>
      </c>
      <c r="G72" s="77">
        <v>0.8458</v>
      </c>
      <c r="H72" s="77">
        <v>0.84799999999999998</v>
      </c>
    </row>
    <row r="73" spans="1:8">
      <c r="A73" s="77" t="s">
        <v>1179</v>
      </c>
      <c r="B73" s="77">
        <v>20130327</v>
      </c>
      <c r="C73" s="173">
        <f t="shared" si="1"/>
        <v>41360</v>
      </c>
      <c r="D73" s="77">
        <v>5752</v>
      </c>
      <c r="E73" s="77">
        <v>0.84799999999999998</v>
      </c>
      <c r="F73" s="77">
        <v>0.84830000000000005</v>
      </c>
      <c r="G73" s="77">
        <v>0.84340000000000004</v>
      </c>
      <c r="H73" s="77">
        <v>0.84430000000000005</v>
      </c>
    </row>
    <row r="74" spans="1:8">
      <c r="A74" s="77" t="s">
        <v>1179</v>
      </c>
      <c r="B74" s="77">
        <v>20130328</v>
      </c>
      <c r="C74" s="173">
        <f t="shared" si="1"/>
        <v>41361</v>
      </c>
      <c r="D74" s="77">
        <v>5748</v>
      </c>
      <c r="E74" s="77">
        <v>0.84419999999999995</v>
      </c>
      <c r="F74" s="77">
        <v>0.84740000000000004</v>
      </c>
      <c r="G74" s="77">
        <v>0.84130000000000005</v>
      </c>
      <c r="H74" s="77">
        <v>0.84309999999999996</v>
      </c>
    </row>
    <row r="75" spans="1:8">
      <c r="A75" s="77" t="s">
        <v>1179</v>
      </c>
      <c r="B75" s="77">
        <v>20130329</v>
      </c>
      <c r="C75" s="173">
        <f t="shared" si="1"/>
        <v>41362</v>
      </c>
      <c r="D75" s="77">
        <v>5040</v>
      </c>
      <c r="E75" s="77">
        <v>0.84299999999999997</v>
      </c>
      <c r="F75" s="77">
        <v>0.84399999999999997</v>
      </c>
      <c r="G75" s="77">
        <v>0.84219999999999995</v>
      </c>
      <c r="H75" s="77">
        <v>0.84289999999999998</v>
      </c>
    </row>
    <row r="76" spans="1:8">
      <c r="A76" s="77" t="s">
        <v>1179</v>
      </c>
      <c r="B76" s="77">
        <v>20130331</v>
      </c>
      <c r="C76" s="173">
        <f t="shared" si="1"/>
        <v>41364</v>
      </c>
      <c r="D76" s="77">
        <v>480</v>
      </c>
      <c r="E76" s="77">
        <v>0.8427</v>
      </c>
      <c r="F76" s="77">
        <v>0.84279999999999999</v>
      </c>
      <c r="G76" s="77">
        <v>0.84209999999999996</v>
      </c>
      <c r="H76" s="77">
        <v>0.84250000000000003</v>
      </c>
    </row>
    <row r="77" spans="1:8">
      <c r="A77" s="77" t="s">
        <v>1179</v>
      </c>
      <c r="B77" s="77">
        <v>20130401</v>
      </c>
      <c r="C77" s="173">
        <f t="shared" si="1"/>
        <v>41365</v>
      </c>
      <c r="D77" s="77">
        <v>5744</v>
      </c>
      <c r="E77" s="77">
        <v>0.84250000000000003</v>
      </c>
      <c r="F77" s="77">
        <v>0.84430000000000005</v>
      </c>
      <c r="G77" s="77">
        <v>0.84089999999999998</v>
      </c>
      <c r="H77" s="77">
        <v>0.84379999999999999</v>
      </c>
    </row>
    <row r="78" spans="1:8">
      <c r="A78" s="77" t="s">
        <v>1179</v>
      </c>
      <c r="B78" s="77">
        <v>20130402</v>
      </c>
      <c r="C78" s="173">
        <f t="shared" si="1"/>
        <v>41366</v>
      </c>
      <c r="D78" s="77">
        <v>5748</v>
      </c>
      <c r="E78" s="77">
        <v>0.84389999999999998</v>
      </c>
      <c r="F78" s="77">
        <v>0.84909999999999997</v>
      </c>
      <c r="G78" s="77">
        <v>0.84240000000000004</v>
      </c>
      <c r="H78" s="77">
        <v>0.84830000000000005</v>
      </c>
    </row>
    <row r="79" spans="1:8">
      <c r="A79" s="77" t="s">
        <v>1179</v>
      </c>
      <c r="B79" s="77">
        <v>20130403</v>
      </c>
      <c r="C79" s="173">
        <f t="shared" si="1"/>
        <v>41367</v>
      </c>
      <c r="D79" s="77">
        <v>5748</v>
      </c>
      <c r="E79" s="77">
        <v>0.84830000000000005</v>
      </c>
      <c r="F79" s="77">
        <v>0.84919999999999995</v>
      </c>
      <c r="G79" s="77">
        <v>0.84670000000000001</v>
      </c>
      <c r="H79" s="77">
        <v>0.84860000000000002</v>
      </c>
    </row>
    <row r="80" spans="1:8">
      <c r="A80" s="77" t="s">
        <v>1179</v>
      </c>
      <c r="B80" s="77">
        <v>20130404</v>
      </c>
      <c r="C80" s="173">
        <f t="shared" si="1"/>
        <v>41368</v>
      </c>
      <c r="D80" s="77">
        <v>5752</v>
      </c>
      <c r="E80" s="77">
        <v>0.84860000000000002</v>
      </c>
      <c r="F80" s="77">
        <v>0.85189999999999999</v>
      </c>
      <c r="G80" s="77">
        <v>0.84330000000000005</v>
      </c>
      <c r="H80" s="77">
        <v>0.84889999999999999</v>
      </c>
    </row>
    <row r="81" spans="1:8">
      <c r="A81" s="77" t="s">
        <v>1179</v>
      </c>
      <c r="B81" s="77">
        <v>20130405</v>
      </c>
      <c r="C81" s="173">
        <f t="shared" si="1"/>
        <v>41369</v>
      </c>
      <c r="D81" s="77">
        <v>4800</v>
      </c>
      <c r="E81" s="77">
        <v>0.8488</v>
      </c>
      <c r="F81" s="77">
        <v>0.85129999999999995</v>
      </c>
      <c r="G81" s="77">
        <v>0.84740000000000004</v>
      </c>
      <c r="H81" s="77">
        <v>0.84789999999999999</v>
      </c>
    </row>
    <row r="82" spans="1:8">
      <c r="A82" s="77" t="s">
        <v>1179</v>
      </c>
      <c r="B82" s="77">
        <v>20130407</v>
      </c>
      <c r="C82" s="173">
        <f t="shared" si="1"/>
        <v>41371</v>
      </c>
      <c r="D82" s="77">
        <v>480</v>
      </c>
      <c r="E82" s="77">
        <v>0.84740000000000004</v>
      </c>
      <c r="F82" s="77">
        <v>0.8478</v>
      </c>
      <c r="G82" s="77">
        <v>0.84619999999999995</v>
      </c>
      <c r="H82" s="77">
        <v>0.84630000000000005</v>
      </c>
    </row>
    <row r="83" spans="1:8">
      <c r="A83" s="77" t="s">
        <v>1179</v>
      </c>
      <c r="B83" s="77">
        <v>20130408</v>
      </c>
      <c r="C83" s="173">
        <f t="shared" si="1"/>
        <v>41372</v>
      </c>
      <c r="D83" s="77">
        <v>5744</v>
      </c>
      <c r="E83" s="77">
        <v>0.84640000000000004</v>
      </c>
      <c r="F83" s="77">
        <v>0.85360000000000003</v>
      </c>
      <c r="G83" s="77">
        <v>0.84609999999999996</v>
      </c>
      <c r="H83" s="77">
        <v>0.85350000000000004</v>
      </c>
    </row>
    <row r="84" spans="1:8">
      <c r="A84" s="77" t="s">
        <v>1179</v>
      </c>
      <c r="B84" s="77">
        <v>20130409</v>
      </c>
      <c r="C84" s="173">
        <f t="shared" si="1"/>
        <v>41373</v>
      </c>
      <c r="D84" s="77">
        <v>5752</v>
      </c>
      <c r="E84" s="77">
        <v>0.85340000000000005</v>
      </c>
      <c r="F84" s="77">
        <v>0.85570000000000002</v>
      </c>
      <c r="G84" s="77">
        <v>0.85050000000000003</v>
      </c>
      <c r="H84" s="77">
        <v>0.85350000000000004</v>
      </c>
    </row>
    <row r="85" spans="1:8">
      <c r="A85" s="77" t="s">
        <v>1179</v>
      </c>
      <c r="B85" s="77">
        <v>20130410</v>
      </c>
      <c r="C85" s="173">
        <f t="shared" si="1"/>
        <v>41374</v>
      </c>
      <c r="D85" s="77">
        <v>5756</v>
      </c>
      <c r="E85" s="77">
        <v>0.85350000000000004</v>
      </c>
      <c r="F85" s="77">
        <v>0.85570000000000002</v>
      </c>
      <c r="G85" s="77">
        <v>0.85150000000000003</v>
      </c>
      <c r="H85" s="77">
        <v>0.85150000000000003</v>
      </c>
    </row>
    <row r="86" spans="1:8">
      <c r="A86" s="77" t="s">
        <v>1179</v>
      </c>
      <c r="B86" s="77">
        <v>20130411</v>
      </c>
      <c r="C86" s="173">
        <f t="shared" si="1"/>
        <v>41375</v>
      </c>
      <c r="D86" s="77">
        <v>5756</v>
      </c>
      <c r="E86" s="77">
        <v>0.85160000000000002</v>
      </c>
      <c r="F86" s="77">
        <v>0.85329999999999995</v>
      </c>
      <c r="G86" s="77">
        <v>0.85019999999999996</v>
      </c>
      <c r="H86" s="77">
        <v>0.8518</v>
      </c>
    </row>
    <row r="87" spans="1:8">
      <c r="A87" s="77" t="s">
        <v>1179</v>
      </c>
      <c r="B87" s="77">
        <v>20130412</v>
      </c>
      <c r="C87" s="173">
        <f t="shared" si="1"/>
        <v>41376</v>
      </c>
      <c r="D87" s="77">
        <v>4804</v>
      </c>
      <c r="E87" s="77">
        <v>0.8518</v>
      </c>
      <c r="F87" s="77">
        <v>0.85350000000000004</v>
      </c>
      <c r="G87" s="77">
        <v>0.8488</v>
      </c>
      <c r="H87" s="77">
        <v>0.85319999999999996</v>
      </c>
    </row>
    <row r="88" spans="1:8">
      <c r="A88" s="77" t="s">
        <v>1179</v>
      </c>
      <c r="B88" s="77">
        <v>20130414</v>
      </c>
      <c r="C88" s="173">
        <f t="shared" si="1"/>
        <v>41378</v>
      </c>
      <c r="D88" s="77">
        <v>476</v>
      </c>
      <c r="E88" s="77">
        <v>0.85429999999999995</v>
      </c>
      <c r="F88" s="77">
        <v>0.85440000000000005</v>
      </c>
      <c r="G88" s="77">
        <v>0.8528</v>
      </c>
      <c r="H88" s="77">
        <v>0.85289999999999999</v>
      </c>
    </row>
    <row r="89" spans="1:8">
      <c r="A89" s="77" t="s">
        <v>1179</v>
      </c>
      <c r="B89" s="77">
        <v>20130415</v>
      </c>
      <c r="C89" s="173">
        <f t="shared" si="1"/>
        <v>41379</v>
      </c>
      <c r="D89" s="77">
        <v>5752</v>
      </c>
      <c r="E89" s="77">
        <v>0.8528</v>
      </c>
      <c r="F89" s="77">
        <v>0.85470000000000002</v>
      </c>
      <c r="G89" s="77">
        <v>0.85129999999999995</v>
      </c>
      <c r="H89" s="77">
        <v>0.85319999999999996</v>
      </c>
    </row>
    <row r="90" spans="1:8">
      <c r="A90" s="77" t="s">
        <v>1179</v>
      </c>
      <c r="B90" s="77">
        <v>20130416</v>
      </c>
      <c r="C90" s="173">
        <f t="shared" si="1"/>
        <v>41380</v>
      </c>
      <c r="D90" s="77">
        <v>5756</v>
      </c>
      <c r="E90" s="77">
        <v>0.85309999999999997</v>
      </c>
      <c r="F90" s="77">
        <v>0.85960000000000003</v>
      </c>
      <c r="G90" s="77">
        <v>0.85209999999999997</v>
      </c>
      <c r="H90" s="77">
        <v>0.85780000000000001</v>
      </c>
    </row>
    <row r="91" spans="1:8">
      <c r="A91" s="77" t="s">
        <v>1179</v>
      </c>
      <c r="B91" s="77">
        <v>20130417</v>
      </c>
      <c r="C91" s="173">
        <f t="shared" si="1"/>
        <v>41381</v>
      </c>
      <c r="D91" s="77">
        <v>5756</v>
      </c>
      <c r="E91" s="77">
        <v>0.85780000000000001</v>
      </c>
      <c r="F91" s="77">
        <v>0.86339999999999995</v>
      </c>
      <c r="G91" s="77">
        <v>0.85319999999999996</v>
      </c>
      <c r="H91" s="77">
        <v>0.8548</v>
      </c>
    </row>
    <row r="92" spans="1:8">
      <c r="A92" s="77" t="s">
        <v>1179</v>
      </c>
      <c r="B92" s="77">
        <v>20130418</v>
      </c>
      <c r="C92" s="173">
        <f t="shared" si="1"/>
        <v>41382</v>
      </c>
      <c r="D92" s="77">
        <v>5756</v>
      </c>
      <c r="E92" s="77">
        <v>0.8548</v>
      </c>
      <c r="F92" s="77">
        <v>0.85709999999999997</v>
      </c>
      <c r="G92" s="77">
        <v>0.8528</v>
      </c>
      <c r="H92" s="77">
        <v>0.8538</v>
      </c>
    </row>
    <row r="93" spans="1:8">
      <c r="A93" s="77" t="s">
        <v>1179</v>
      </c>
      <c r="B93" s="77">
        <v>20130419</v>
      </c>
      <c r="C93" s="173">
        <f t="shared" si="1"/>
        <v>41383</v>
      </c>
      <c r="D93" s="77">
        <v>4804</v>
      </c>
      <c r="E93" s="77">
        <v>0.8538</v>
      </c>
      <c r="F93" s="77">
        <v>0.85799999999999998</v>
      </c>
      <c r="G93" s="77">
        <v>0.85009999999999997</v>
      </c>
      <c r="H93" s="77">
        <v>0.85699999999999998</v>
      </c>
    </row>
    <row r="94" spans="1:8">
      <c r="A94" s="77" t="s">
        <v>1179</v>
      </c>
      <c r="B94" s="77">
        <v>20130421</v>
      </c>
      <c r="C94" s="173">
        <f t="shared" si="1"/>
        <v>41385</v>
      </c>
      <c r="D94" s="77">
        <v>476</v>
      </c>
      <c r="E94" s="77">
        <v>0.85760000000000003</v>
      </c>
      <c r="F94" s="77">
        <v>0.85780000000000001</v>
      </c>
      <c r="G94" s="77">
        <v>0.85729999999999995</v>
      </c>
      <c r="H94" s="77">
        <v>0.85740000000000005</v>
      </c>
    </row>
    <row r="95" spans="1:8">
      <c r="A95" s="77" t="s">
        <v>1179</v>
      </c>
      <c r="B95" s="77">
        <v>20130422</v>
      </c>
      <c r="C95" s="173">
        <f t="shared" si="1"/>
        <v>41386</v>
      </c>
      <c r="D95" s="77">
        <v>5752</v>
      </c>
      <c r="E95" s="77">
        <v>0.85750000000000004</v>
      </c>
      <c r="F95" s="77">
        <v>0.85880000000000001</v>
      </c>
      <c r="G95" s="77">
        <v>0.85350000000000004</v>
      </c>
      <c r="H95" s="77">
        <v>0.85350000000000004</v>
      </c>
    </row>
    <row r="96" spans="1:8">
      <c r="A96" s="77" t="s">
        <v>1179</v>
      </c>
      <c r="B96" s="77">
        <v>20130423</v>
      </c>
      <c r="C96" s="173">
        <f t="shared" si="1"/>
        <v>41387</v>
      </c>
      <c r="D96" s="77">
        <v>5756</v>
      </c>
      <c r="E96" s="77">
        <v>0.85340000000000005</v>
      </c>
      <c r="F96" s="77">
        <v>0.85660000000000003</v>
      </c>
      <c r="G96" s="77">
        <v>0.8508</v>
      </c>
      <c r="H96" s="77">
        <v>0.85309999999999997</v>
      </c>
    </row>
    <row r="97" spans="1:8">
      <c r="A97" s="77" t="s">
        <v>1179</v>
      </c>
      <c r="B97" s="77">
        <v>20130424</v>
      </c>
      <c r="C97" s="173">
        <f t="shared" si="1"/>
        <v>41388</v>
      </c>
      <c r="D97" s="77">
        <v>5756</v>
      </c>
      <c r="E97" s="77">
        <v>0.85299999999999998</v>
      </c>
      <c r="F97" s="77">
        <v>0.85360000000000003</v>
      </c>
      <c r="G97" s="77">
        <v>0.84950000000000003</v>
      </c>
      <c r="H97" s="77">
        <v>0.8518</v>
      </c>
    </row>
    <row r="98" spans="1:8">
      <c r="A98" s="77" t="s">
        <v>1179</v>
      </c>
      <c r="B98" s="77">
        <v>20130425</v>
      </c>
      <c r="C98" s="173">
        <f t="shared" si="1"/>
        <v>41389</v>
      </c>
      <c r="D98" s="77">
        <v>5752</v>
      </c>
      <c r="E98" s="77">
        <v>0.85170000000000001</v>
      </c>
      <c r="F98" s="77">
        <v>0.85299999999999998</v>
      </c>
      <c r="G98" s="77">
        <v>0.84079999999999999</v>
      </c>
      <c r="H98" s="77">
        <v>0.84230000000000005</v>
      </c>
    </row>
    <row r="99" spans="1:8">
      <c r="A99" s="77" t="s">
        <v>1179</v>
      </c>
      <c r="B99" s="77">
        <v>20130426</v>
      </c>
      <c r="C99" s="173">
        <f t="shared" si="1"/>
        <v>41390</v>
      </c>
      <c r="D99" s="77">
        <v>4800</v>
      </c>
      <c r="E99" s="77">
        <v>0.84230000000000005</v>
      </c>
      <c r="F99" s="77">
        <v>0.84450000000000003</v>
      </c>
      <c r="G99" s="77">
        <v>0.83960000000000001</v>
      </c>
      <c r="H99" s="77">
        <v>0.84140000000000004</v>
      </c>
    </row>
    <row r="100" spans="1:8">
      <c r="A100" s="77" t="s">
        <v>1179</v>
      </c>
      <c r="B100" s="77">
        <v>20130428</v>
      </c>
      <c r="C100" s="173">
        <f t="shared" si="1"/>
        <v>41392</v>
      </c>
      <c r="D100" s="77">
        <v>480</v>
      </c>
      <c r="E100" s="77">
        <v>0.84319999999999995</v>
      </c>
      <c r="F100" s="77">
        <v>0.84330000000000005</v>
      </c>
      <c r="G100" s="77">
        <v>0.84160000000000001</v>
      </c>
      <c r="H100" s="77">
        <v>0.84160000000000001</v>
      </c>
    </row>
    <row r="101" spans="1:8">
      <c r="A101" s="77" t="s">
        <v>1179</v>
      </c>
      <c r="B101" s="77">
        <v>20130429</v>
      </c>
      <c r="C101" s="173">
        <f t="shared" si="1"/>
        <v>41393</v>
      </c>
      <c r="D101" s="77">
        <v>5752</v>
      </c>
      <c r="E101" s="77">
        <v>0.84150000000000003</v>
      </c>
      <c r="F101" s="77">
        <v>0.84560000000000002</v>
      </c>
      <c r="G101" s="77">
        <v>0.84019999999999995</v>
      </c>
      <c r="H101" s="77">
        <v>0.84509999999999996</v>
      </c>
    </row>
    <row r="102" spans="1:8">
      <c r="A102" s="77" t="s">
        <v>1179</v>
      </c>
      <c r="B102" s="77">
        <v>20130430</v>
      </c>
      <c r="C102" s="173">
        <f t="shared" si="1"/>
        <v>41394</v>
      </c>
      <c r="D102" s="77">
        <v>5744</v>
      </c>
      <c r="E102" s="77">
        <v>0.84509999999999996</v>
      </c>
      <c r="F102" s="77">
        <v>0.84830000000000005</v>
      </c>
      <c r="G102" s="77">
        <v>0.84219999999999995</v>
      </c>
      <c r="H102" s="77">
        <v>0.84730000000000005</v>
      </c>
    </row>
    <row r="103" spans="1:8">
      <c r="A103" s="77" t="s">
        <v>1179</v>
      </c>
      <c r="B103" s="77">
        <v>20130501</v>
      </c>
      <c r="C103" s="173">
        <f t="shared" si="1"/>
        <v>41395</v>
      </c>
      <c r="D103" s="77">
        <v>5748</v>
      </c>
      <c r="E103" s="77">
        <v>0.84730000000000005</v>
      </c>
      <c r="F103" s="77">
        <v>0.84940000000000004</v>
      </c>
      <c r="G103" s="77">
        <v>0.8458</v>
      </c>
      <c r="H103" s="77">
        <v>0.84630000000000005</v>
      </c>
    </row>
    <row r="104" spans="1:8">
      <c r="A104" s="77" t="s">
        <v>1179</v>
      </c>
      <c r="B104" s="77">
        <v>20130502</v>
      </c>
      <c r="C104" s="173">
        <f t="shared" si="1"/>
        <v>41396</v>
      </c>
      <c r="D104" s="77">
        <v>5756</v>
      </c>
      <c r="E104" s="77">
        <v>0.84630000000000005</v>
      </c>
      <c r="F104" s="77">
        <v>0.84789999999999999</v>
      </c>
      <c r="G104" s="77">
        <v>0.84019999999999995</v>
      </c>
      <c r="H104" s="77">
        <v>0.84079999999999999</v>
      </c>
    </row>
    <row r="105" spans="1:8">
      <c r="A105" s="77" t="s">
        <v>1179</v>
      </c>
      <c r="B105" s="77">
        <v>20130503</v>
      </c>
      <c r="C105" s="173">
        <f t="shared" si="1"/>
        <v>41397</v>
      </c>
      <c r="D105" s="77">
        <v>4784</v>
      </c>
      <c r="E105" s="77">
        <v>0.84079999999999999</v>
      </c>
      <c r="F105" s="77">
        <v>0.84489999999999998</v>
      </c>
      <c r="G105" s="77">
        <v>0.84040000000000004</v>
      </c>
      <c r="H105" s="77">
        <v>0.84240000000000004</v>
      </c>
    </row>
    <row r="106" spans="1:8">
      <c r="A106" s="77" t="s">
        <v>1179</v>
      </c>
      <c r="B106" s="77">
        <v>20130505</v>
      </c>
      <c r="C106" s="173">
        <f t="shared" si="1"/>
        <v>41399</v>
      </c>
      <c r="D106" s="77">
        <v>480</v>
      </c>
      <c r="E106" s="77">
        <v>0.84250000000000003</v>
      </c>
      <c r="F106" s="77">
        <v>0.8427</v>
      </c>
      <c r="G106" s="77">
        <v>0.84209999999999996</v>
      </c>
      <c r="H106" s="77">
        <v>0.84219999999999995</v>
      </c>
    </row>
    <row r="107" spans="1:8">
      <c r="A107" s="77" t="s">
        <v>1179</v>
      </c>
      <c r="B107" s="77">
        <v>20130506</v>
      </c>
      <c r="C107" s="173">
        <f t="shared" si="1"/>
        <v>41400</v>
      </c>
      <c r="D107" s="77">
        <v>5760</v>
      </c>
      <c r="E107" s="77">
        <v>0.84219999999999995</v>
      </c>
      <c r="F107" s="77">
        <v>0.84360000000000002</v>
      </c>
      <c r="G107" s="77">
        <v>0.83989999999999998</v>
      </c>
      <c r="H107" s="77">
        <v>0.84109999999999996</v>
      </c>
    </row>
    <row r="108" spans="1:8">
      <c r="A108" s="77" t="s">
        <v>1179</v>
      </c>
      <c r="B108" s="77">
        <v>20130507</v>
      </c>
      <c r="C108" s="173">
        <f t="shared" si="1"/>
        <v>41401</v>
      </c>
      <c r="D108" s="77">
        <v>5756</v>
      </c>
      <c r="E108" s="77">
        <v>0.84109999999999996</v>
      </c>
      <c r="F108" s="77">
        <v>0.84640000000000004</v>
      </c>
      <c r="G108" s="77">
        <v>0.84060000000000001</v>
      </c>
      <c r="H108" s="77">
        <v>0.84450000000000003</v>
      </c>
    </row>
    <row r="109" spans="1:8">
      <c r="A109" s="77" t="s">
        <v>1179</v>
      </c>
      <c r="B109" s="77">
        <v>20130508</v>
      </c>
      <c r="C109" s="173">
        <f t="shared" si="1"/>
        <v>41402</v>
      </c>
      <c r="D109" s="77">
        <v>5752</v>
      </c>
      <c r="E109" s="77">
        <v>0.84460000000000002</v>
      </c>
      <c r="F109" s="77">
        <v>0.84860000000000002</v>
      </c>
      <c r="G109" s="77">
        <v>0.84450000000000003</v>
      </c>
      <c r="H109" s="77">
        <v>0.84650000000000003</v>
      </c>
    </row>
    <row r="110" spans="1:8">
      <c r="A110" s="77" t="s">
        <v>1179</v>
      </c>
      <c r="B110" s="77">
        <v>20130509</v>
      </c>
      <c r="C110" s="173">
        <f t="shared" si="1"/>
        <v>41403</v>
      </c>
      <c r="D110" s="77">
        <v>5748</v>
      </c>
      <c r="E110" s="77">
        <v>0.84650000000000003</v>
      </c>
      <c r="F110" s="77">
        <v>0.84719999999999995</v>
      </c>
      <c r="G110" s="77">
        <v>0.84289999999999998</v>
      </c>
      <c r="H110" s="77">
        <v>0.84360000000000002</v>
      </c>
    </row>
    <row r="111" spans="1:8">
      <c r="A111" s="77" t="s">
        <v>1179</v>
      </c>
      <c r="B111" s="77">
        <v>20130510</v>
      </c>
      <c r="C111" s="173">
        <f t="shared" si="1"/>
        <v>41404</v>
      </c>
      <c r="D111" s="77">
        <v>4796</v>
      </c>
      <c r="E111" s="77">
        <v>0.84370000000000001</v>
      </c>
      <c r="F111" s="77">
        <v>0.8458</v>
      </c>
      <c r="G111" s="77">
        <v>0.84289999999999998</v>
      </c>
      <c r="H111" s="77">
        <v>0.84519999999999995</v>
      </c>
    </row>
    <row r="112" spans="1:8">
      <c r="A112" s="77" t="s">
        <v>1179</v>
      </c>
      <c r="B112" s="77">
        <v>20130512</v>
      </c>
      <c r="C112" s="173">
        <f t="shared" si="1"/>
        <v>41406</v>
      </c>
      <c r="D112" s="77">
        <v>480</v>
      </c>
      <c r="E112" s="77">
        <v>0.84489999999999998</v>
      </c>
      <c r="F112" s="77">
        <v>0.84509999999999996</v>
      </c>
      <c r="G112" s="77">
        <v>0.84399999999999997</v>
      </c>
      <c r="H112" s="77">
        <v>0.84489999999999998</v>
      </c>
    </row>
    <row r="113" spans="1:8">
      <c r="A113" s="77" t="s">
        <v>1179</v>
      </c>
      <c r="B113" s="77">
        <v>20130513</v>
      </c>
      <c r="C113" s="173">
        <f t="shared" si="1"/>
        <v>41407</v>
      </c>
      <c r="D113" s="77">
        <v>5740</v>
      </c>
      <c r="E113" s="77">
        <v>0.84489999999999998</v>
      </c>
      <c r="F113" s="77">
        <v>0.84909999999999997</v>
      </c>
      <c r="G113" s="77">
        <v>0.84299999999999997</v>
      </c>
      <c r="H113" s="77">
        <v>0.84819999999999995</v>
      </c>
    </row>
    <row r="114" spans="1:8">
      <c r="A114" s="77" t="s">
        <v>1179</v>
      </c>
      <c r="B114" s="77">
        <v>20130514</v>
      </c>
      <c r="C114" s="173">
        <f t="shared" si="1"/>
        <v>41408</v>
      </c>
      <c r="D114" s="77">
        <v>5748</v>
      </c>
      <c r="E114" s="77">
        <v>0.84819999999999995</v>
      </c>
      <c r="F114" s="77">
        <v>0.85140000000000005</v>
      </c>
      <c r="G114" s="77">
        <v>0.84719999999999995</v>
      </c>
      <c r="H114" s="77">
        <v>0.84940000000000004</v>
      </c>
    </row>
    <row r="115" spans="1:8">
      <c r="A115" s="77" t="s">
        <v>1179</v>
      </c>
      <c r="B115" s="77">
        <v>20130515</v>
      </c>
      <c r="C115" s="173">
        <f t="shared" si="1"/>
        <v>41409</v>
      </c>
      <c r="D115" s="77">
        <v>5756</v>
      </c>
      <c r="E115" s="77">
        <v>0.84940000000000004</v>
      </c>
      <c r="F115" s="77">
        <v>0.84940000000000004</v>
      </c>
      <c r="G115" s="77">
        <v>0.84330000000000005</v>
      </c>
      <c r="H115" s="77">
        <v>0.84509999999999996</v>
      </c>
    </row>
    <row r="116" spans="1:8">
      <c r="A116" s="77" t="s">
        <v>1179</v>
      </c>
      <c r="B116" s="77">
        <v>20130516</v>
      </c>
      <c r="C116" s="173">
        <f t="shared" si="1"/>
        <v>41410</v>
      </c>
      <c r="D116" s="77">
        <v>5760</v>
      </c>
      <c r="E116" s="77">
        <v>0.84519999999999995</v>
      </c>
      <c r="F116" s="77">
        <v>0.84619999999999995</v>
      </c>
      <c r="G116" s="77">
        <v>0.84189999999999998</v>
      </c>
      <c r="H116" s="77">
        <v>0.84309999999999996</v>
      </c>
    </row>
    <row r="117" spans="1:8">
      <c r="A117" s="77" t="s">
        <v>1179</v>
      </c>
      <c r="B117" s="77">
        <v>20130517</v>
      </c>
      <c r="C117" s="173">
        <f t="shared" si="1"/>
        <v>41411</v>
      </c>
      <c r="D117" s="77">
        <v>4796</v>
      </c>
      <c r="E117" s="77">
        <v>0.84309999999999996</v>
      </c>
      <c r="F117" s="77">
        <v>0.84589999999999999</v>
      </c>
      <c r="G117" s="77">
        <v>0.84279999999999999</v>
      </c>
      <c r="H117" s="77">
        <v>0.84560000000000002</v>
      </c>
    </row>
    <row r="118" spans="1:8">
      <c r="A118" s="77" t="s">
        <v>1179</v>
      </c>
      <c r="B118" s="77">
        <v>20130519</v>
      </c>
      <c r="C118" s="173">
        <f t="shared" si="1"/>
        <v>41413</v>
      </c>
      <c r="D118" s="77">
        <v>480</v>
      </c>
      <c r="E118" s="77">
        <v>0.84540000000000004</v>
      </c>
      <c r="F118" s="77">
        <v>0.84599999999999997</v>
      </c>
      <c r="G118" s="77">
        <v>0.84499999999999997</v>
      </c>
      <c r="H118" s="77">
        <v>0.84519999999999995</v>
      </c>
    </row>
    <row r="119" spans="1:8">
      <c r="A119" s="77" t="s">
        <v>1179</v>
      </c>
      <c r="B119" s="77">
        <v>20130520</v>
      </c>
      <c r="C119" s="173">
        <f t="shared" si="1"/>
        <v>41414</v>
      </c>
      <c r="D119" s="77">
        <v>5760</v>
      </c>
      <c r="E119" s="77">
        <v>0.84530000000000005</v>
      </c>
      <c r="F119" s="77">
        <v>0.8468</v>
      </c>
      <c r="G119" s="77">
        <v>0.84379999999999999</v>
      </c>
      <c r="H119" s="77">
        <v>0.84440000000000004</v>
      </c>
    </row>
    <row r="120" spans="1:8">
      <c r="A120" s="77" t="s">
        <v>1179</v>
      </c>
      <c r="B120" s="77">
        <v>20130521</v>
      </c>
      <c r="C120" s="173">
        <f t="shared" si="1"/>
        <v>41415</v>
      </c>
      <c r="D120" s="77">
        <v>5752</v>
      </c>
      <c r="E120" s="77">
        <v>0.84430000000000005</v>
      </c>
      <c r="F120" s="77">
        <v>0.85209999999999997</v>
      </c>
      <c r="G120" s="77">
        <v>0.84430000000000005</v>
      </c>
      <c r="H120" s="77">
        <v>0.85189999999999999</v>
      </c>
    </row>
    <row r="121" spans="1:8">
      <c r="A121" s="77" t="s">
        <v>1179</v>
      </c>
      <c r="B121" s="77">
        <v>20130522</v>
      </c>
      <c r="C121" s="173">
        <f t="shared" si="1"/>
        <v>41416</v>
      </c>
      <c r="D121" s="77">
        <v>5744</v>
      </c>
      <c r="E121" s="77">
        <v>0.85199999999999998</v>
      </c>
      <c r="F121" s="77">
        <v>0.85880000000000001</v>
      </c>
      <c r="G121" s="77">
        <v>0.85160000000000002</v>
      </c>
      <c r="H121" s="77">
        <v>0.8538</v>
      </c>
    </row>
    <row r="122" spans="1:8">
      <c r="A122" s="77" t="s">
        <v>1179</v>
      </c>
      <c r="B122" s="77">
        <v>20130523</v>
      </c>
      <c r="C122" s="173">
        <f t="shared" si="1"/>
        <v>41417</v>
      </c>
      <c r="D122" s="77">
        <v>5756</v>
      </c>
      <c r="E122" s="77">
        <v>0.85389999999999999</v>
      </c>
      <c r="F122" s="77">
        <v>0.85680000000000001</v>
      </c>
      <c r="G122" s="77">
        <v>0.85299999999999998</v>
      </c>
      <c r="H122" s="77">
        <v>0.85599999999999998</v>
      </c>
    </row>
    <row r="123" spans="1:8">
      <c r="A123" s="77" t="s">
        <v>1179</v>
      </c>
      <c r="B123" s="77">
        <v>20130524</v>
      </c>
      <c r="C123" s="173">
        <f t="shared" si="1"/>
        <v>41418</v>
      </c>
      <c r="D123" s="77">
        <v>4800</v>
      </c>
      <c r="E123" s="77">
        <v>0.85589999999999999</v>
      </c>
      <c r="F123" s="77">
        <v>0.85950000000000004</v>
      </c>
      <c r="G123" s="77">
        <v>0.85329999999999995</v>
      </c>
      <c r="H123" s="77">
        <v>0.85489999999999999</v>
      </c>
    </row>
    <row r="124" spans="1:8">
      <c r="A124" s="77" t="s">
        <v>1179</v>
      </c>
      <c r="B124" s="77">
        <v>20130526</v>
      </c>
      <c r="C124" s="173">
        <f t="shared" si="1"/>
        <v>41420</v>
      </c>
      <c r="D124" s="77">
        <v>480</v>
      </c>
      <c r="E124" s="77">
        <v>0.8548</v>
      </c>
      <c r="F124" s="77">
        <v>0.85509999999999997</v>
      </c>
      <c r="G124" s="77">
        <v>0.85470000000000002</v>
      </c>
      <c r="H124" s="77">
        <v>0.8548</v>
      </c>
    </row>
    <row r="125" spans="1:8">
      <c r="A125" s="77" t="s">
        <v>1179</v>
      </c>
      <c r="B125" s="77">
        <v>20130527</v>
      </c>
      <c r="C125" s="173">
        <f t="shared" si="1"/>
        <v>41421</v>
      </c>
      <c r="D125" s="77">
        <v>5748</v>
      </c>
      <c r="E125" s="77">
        <v>0.8548</v>
      </c>
      <c r="F125" s="77">
        <v>0.85709999999999997</v>
      </c>
      <c r="G125" s="77">
        <v>0.85329999999999995</v>
      </c>
      <c r="H125" s="77">
        <v>0.85589999999999999</v>
      </c>
    </row>
    <row r="126" spans="1:8">
      <c r="A126" s="77" t="s">
        <v>1179</v>
      </c>
      <c r="B126" s="77">
        <v>20130528</v>
      </c>
      <c r="C126" s="173">
        <f t="shared" si="1"/>
        <v>41422</v>
      </c>
      <c r="D126" s="77">
        <v>5752</v>
      </c>
      <c r="E126" s="77">
        <v>0.85589999999999999</v>
      </c>
      <c r="F126" s="77">
        <v>0.85599999999999998</v>
      </c>
      <c r="G126" s="77">
        <v>0.85399999999999998</v>
      </c>
      <c r="H126" s="77">
        <v>0.85470000000000002</v>
      </c>
    </row>
    <row r="127" spans="1:8">
      <c r="A127" s="77" t="s">
        <v>1179</v>
      </c>
      <c r="B127" s="77">
        <v>20130529</v>
      </c>
      <c r="C127" s="173">
        <f t="shared" si="1"/>
        <v>41423</v>
      </c>
      <c r="D127" s="77">
        <v>5756</v>
      </c>
      <c r="E127" s="77">
        <v>0.85470000000000002</v>
      </c>
      <c r="F127" s="77">
        <v>0.85919999999999996</v>
      </c>
      <c r="G127" s="77">
        <v>0.8538</v>
      </c>
      <c r="H127" s="77">
        <v>0.85550000000000004</v>
      </c>
    </row>
    <row r="128" spans="1:8">
      <c r="A128" s="77" t="s">
        <v>1179</v>
      </c>
      <c r="B128" s="77">
        <v>20130530</v>
      </c>
      <c r="C128" s="173">
        <f t="shared" si="1"/>
        <v>41424</v>
      </c>
      <c r="D128" s="77">
        <v>5756</v>
      </c>
      <c r="E128" s="77">
        <v>0.85540000000000005</v>
      </c>
      <c r="F128" s="77">
        <v>0.85950000000000004</v>
      </c>
      <c r="G128" s="77">
        <v>0.85429999999999995</v>
      </c>
      <c r="H128" s="77">
        <v>0.85619999999999996</v>
      </c>
    </row>
    <row r="129" spans="1:8">
      <c r="A129" s="77" t="s">
        <v>1179</v>
      </c>
      <c r="B129" s="77">
        <v>20130531</v>
      </c>
      <c r="C129" s="173">
        <f t="shared" si="1"/>
        <v>41425</v>
      </c>
      <c r="D129" s="77">
        <v>4796</v>
      </c>
      <c r="E129" s="77">
        <v>0.85609999999999997</v>
      </c>
      <c r="F129" s="77">
        <v>0.85760000000000003</v>
      </c>
      <c r="G129" s="77">
        <v>0.85260000000000002</v>
      </c>
      <c r="H129" s="77">
        <v>0.85509999999999997</v>
      </c>
    </row>
    <row r="130" spans="1:8">
      <c r="A130" s="77" t="s">
        <v>1179</v>
      </c>
      <c r="B130" s="77">
        <v>20130602</v>
      </c>
      <c r="C130" s="173">
        <f t="shared" si="1"/>
        <v>41427</v>
      </c>
      <c r="D130" s="77">
        <v>476</v>
      </c>
      <c r="E130" s="77">
        <v>0.85450000000000004</v>
      </c>
      <c r="F130" s="77">
        <v>0.85489999999999999</v>
      </c>
      <c r="G130" s="77">
        <v>0.85419999999999996</v>
      </c>
      <c r="H130" s="77">
        <v>0.85429999999999995</v>
      </c>
    </row>
    <row r="131" spans="1:8">
      <c r="A131" s="77" t="s">
        <v>1179</v>
      </c>
      <c r="B131" s="77">
        <v>20130603</v>
      </c>
      <c r="C131" s="173">
        <f t="shared" ref="C131:C194" si="2">VALUE(LEFT(B131,4)&amp;"."&amp;MID(B131,5,2)&amp;"."&amp;RIGHT(B131,2))</f>
        <v>41428</v>
      </c>
      <c r="D131" s="77">
        <v>5752</v>
      </c>
      <c r="E131" s="77">
        <v>0.85429999999999995</v>
      </c>
      <c r="F131" s="77">
        <v>0.85509999999999997</v>
      </c>
      <c r="G131" s="77">
        <v>0.85</v>
      </c>
      <c r="H131" s="77">
        <v>0.8528</v>
      </c>
    </row>
    <row r="132" spans="1:8">
      <c r="A132" s="77" t="s">
        <v>1179</v>
      </c>
      <c r="B132" s="77">
        <v>20130604</v>
      </c>
      <c r="C132" s="173">
        <f t="shared" si="2"/>
        <v>41429</v>
      </c>
      <c r="D132" s="77">
        <v>5744</v>
      </c>
      <c r="E132" s="77">
        <v>0.8528</v>
      </c>
      <c r="F132" s="77">
        <v>0.85560000000000003</v>
      </c>
      <c r="G132" s="77">
        <v>0.85199999999999998</v>
      </c>
      <c r="H132" s="77">
        <v>0.85399999999999998</v>
      </c>
    </row>
    <row r="133" spans="1:8">
      <c r="A133" s="77" t="s">
        <v>1179</v>
      </c>
      <c r="B133" s="77">
        <v>20130605</v>
      </c>
      <c r="C133" s="173">
        <f t="shared" si="2"/>
        <v>41430</v>
      </c>
      <c r="D133" s="77">
        <v>5756</v>
      </c>
      <c r="E133" s="77">
        <v>0.85409999999999997</v>
      </c>
      <c r="F133" s="77">
        <v>0.85460000000000003</v>
      </c>
      <c r="G133" s="77">
        <v>0.84889999999999999</v>
      </c>
      <c r="H133" s="77">
        <v>0.8498</v>
      </c>
    </row>
    <row r="134" spans="1:8">
      <c r="A134" s="77" t="s">
        <v>1179</v>
      </c>
      <c r="B134" s="77">
        <v>20130606</v>
      </c>
      <c r="C134" s="173">
        <f t="shared" si="2"/>
        <v>41431</v>
      </c>
      <c r="D134" s="77">
        <v>5740</v>
      </c>
      <c r="E134" s="77">
        <v>0.84970000000000001</v>
      </c>
      <c r="F134" s="77">
        <v>0.8518</v>
      </c>
      <c r="G134" s="77">
        <v>0.84750000000000003</v>
      </c>
      <c r="H134" s="77">
        <v>0.84860000000000002</v>
      </c>
    </row>
    <row r="135" spans="1:8">
      <c r="A135" s="77" t="s">
        <v>1179</v>
      </c>
      <c r="B135" s="77">
        <v>20130607</v>
      </c>
      <c r="C135" s="173">
        <f t="shared" si="2"/>
        <v>41432</v>
      </c>
      <c r="D135" s="77">
        <v>4792</v>
      </c>
      <c r="E135" s="77">
        <v>0.84860000000000002</v>
      </c>
      <c r="F135" s="77">
        <v>0.85250000000000004</v>
      </c>
      <c r="G135" s="77">
        <v>0.84799999999999998</v>
      </c>
      <c r="H135" s="77">
        <v>0.84950000000000003</v>
      </c>
    </row>
    <row r="136" spans="1:8">
      <c r="A136" s="77" t="s">
        <v>1179</v>
      </c>
      <c r="B136" s="77">
        <v>20130609</v>
      </c>
      <c r="C136" s="173">
        <f t="shared" si="2"/>
        <v>41434</v>
      </c>
      <c r="D136" s="77">
        <v>480</v>
      </c>
      <c r="E136" s="77">
        <v>0.84930000000000005</v>
      </c>
      <c r="F136" s="77">
        <v>0.85040000000000004</v>
      </c>
      <c r="G136" s="77">
        <v>0.84919999999999995</v>
      </c>
      <c r="H136" s="77">
        <v>0.85009999999999997</v>
      </c>
    </row>
    <row r="137" spans="1:8">
      <c r="A137" s="77" t="s">
        <v>1179</v>
      </c>
      <c r="B137" s="77">
        <v>20130610</v>
      </c>
      <c r="C137" s="173">
        <f t="shared" si="2"/>
        <v>41435</v>
      </c>
      <c r="D137" s="77">
        <v>5752</v>
      </c>
      <c r="E137" s="77">
        <v>0.85019999999999996</v>
      </c>
      <c r="F137" s="77">
        <v>0.85150000000000003</v>
      </c>
      <c r="G137" s="77">
        <v>0.8488</v>
      </c>
      <c r="H137" s="77">
        <v>0.85109999999999997</v>
      </c>
    </row>
    <row r="138" spans="1:8">
      <c r="A138" s="77" t="s">
        <v>1179</v>
      </c>
      <c r="B138" s="77">
        <v>20130611</v>
      </c>
      <c r="C138" s="173">
        <f t="shared" si="2"/>
        <v>41436</v>
      </c>
      <c r="D138" s="77">
        <v>5752</v>
      </c>
      <c r="E138" s="77">
        <v>0.85109999999999997</v>
      </c>
      <c r="F138" s="77">
        <v>0.8548</v>
      </c>
      <c r="G138" s="77">
        <v>0.84989999999999999</v>
      </c>
      <c r="H138" s="77">
        <v>0.8508</v>
      </c>
    </row>
    <row r="139" spans="1:8">
      <c r="A139" s="77" t="s">
        <v>1179</v>
      </c>
      <c r="B139" s="77">
        <v>20130612</v>
      </c>
      <c r="C139" s="173">
        <f t="shared" si="2"/>
        <v>41437</v>
      </c>
      <c r="D139" s="77">
        <v>5732</v>
      </c>
      <c r="E139" s="77">
        <v>0.8508</v>
      </c>
      <c r="F139" s="77">
        <v>0.85109999999999997</v>
      </c>
      <c r="G139" s="77">
        <v>0.8468</v>
      </c>
      <c r="H139" s="77">
        <v>0.85050000000000003</v>
      </c>
    </row>
    <row r="140" spans="1:8">
      <c r="A140" s="77" t="s">
        <v>1179</v>
      </c>
      <c r="B140" s="77">
        <v>20130613</v>
      </c>
      <c r="C140" s="173">
        <f t="shared" si="2"/>
        <v>41438</v>
      </c>
      <c r="D140" s="77">
        <v>5760</v>
      </c>
      <c r="E140" s="77">
        <v>0.85040000000000004</v>
      </c>
      <c r="F140" s="77">
        <v>0.85389999999999999</v>
      </c>
      <c r="G140" s="77">
        <v>0.84730000000000005</v>
      </c>
      <c r="H140" s="77">
        <v>0.85029999999999994</v>
      </c>
    </row>
    <row r="141" spans="1:8">
      <c r="A141" s="77" t="s">
        <v>1179</v>
      </c>
      <c r="B141" s="77">
        <v>20130614</v>
      </c>
      <c r="C141" s="173">
        <f t="shared" si="2"/>
        <v>41439</v>
      </c>
      <c r="D141" s="77">
        <v>4804</v>
      </c>
      <c r="E141" s="77">
        <v>0.85029999999999994</v>
      </c>
      <c r="F141" s="77">
        <v>0.85319999999999996</v>
      </c>
      <c r="G141" s="77">
        <v>0.84870000000000001</v>
      </c>
      <c r="H141" s="77">
        <v>0.84950000000000003</v>
      </c>
    </row>
    <row r="142" spans="1:8">
      <c r="A142" s="77" t="s">
        <v>1179</v>
      </c>
      <c r="B142" s="77">
        <v>20130616</v>
      </c>
      <c r="C142" s="173">
        <f t="shared" si="2"/>
        <v>41441</v>
      </c>
      <c r="D142" s="77">
        <v>476</v>
      </c>
      <c r="E142" s="77">
        <v>0.84940000000000004</v>
      </c>
      <c r="F142" s="77">
        <v>0.84940000000000004</v>
      </c>
      <c r="G142" s="77">
        <v>0.84850000000000003</v>
      </c>
      <c r="H142" s="77">
        <v>0.84860000000000002</v>
      </c>
    </row>
    <row r="143" spans="1:8">
      <c r="A143" s="77" t="s">
        <v>1179</v>
      </c>
      <c r="B143" s="77">
        <v>20130617</v>
      </c>
      <c r="C143" s="173">
        <f t="shared" si="2"/>
        <v>41442</v>
      </c>
      <c r="D143" s="77">
        <v>5748</v>
      </c>
      <c r="E143" s="77">
        <v>0.84870000000000001</v>
      </c>
      <c r="F143" s="77">
        <v>0.85050000000000003</v>
      </c>
      <c r="G143" s="77">
        <v>0.84730000000000005</v>
      </c>
      <c r="H143" s="77">
        <v>0.85</v>
      </c>
    </row>
    <row r="144" spans="1:8">
      <c r="A144" s="77" t="s">
        <v>1179</v>
      </c>
      <c r="B144" s="77">
        <v>20130618</v>
      </c>
      <c r="C144" s="173">
        <f t="shared" si="2"/>
        <v>41443</v>
      </c>
      <c r="D144" s="77">
        <v>5756</v>
      </c>
      <c r="E144" s="77">
        <v>0.84989999999999999</v>
      </c>
      <c r="F144" s="77">
        <v>0.85819999999999996</v>
      </c>
      <c r="G144" s="77">
        <v>0.84970000000000001</v>
      </c>
      <c r="H144" s="77">
        <v>0.85660000000000003</v>
      </c>
    </row>
    <row r="145" spans="1:8">
      <c r="A145" s="77" t="s">
        <v>1179</v>
      </c>
      <c r="B145" s="77">
        <v>20130619</v>
      </c>
      <c r="C145" s="173">
        <f t="shared" si="2"/>
        <v>41444</v>
      </c>
      <c r="D145" s="77">
        <v>5752</v>
      </c>
      <c r="E145" s="77">
        <v>0.85660000000000003</v>
      </c>
      <c r="F145" s="77">
        <v>0.85880000000000001</v>
      </c>
      <c r="G145" s="77">
        <v>0.85409999999999997</v>
      </c>
      <c r="H145" s="77">
        <v>0.85809999999999997</v>
      </c>
    </row>
    <row r="146" spans="1:8">
      <c r="A146" s="77" t="s">
        <v>1179</v>
      </c>
      <c r="B146" s="77">
        <v>20130620</v>
      </c>
      <c r="C146" s="173">
        <f t="shared" si="2"/>
        <v>41445</v>
      </c>
      <c r="D146" s="77">
        <v>5760</v>
      </c>
      <c r="E146" s="77">
        <v>0.85799999999999998</v>
      </c>
      <c r="F146" s="77">
        <v>0.85880000000000001</v>
      </c>
      <c r="G146" s="77">
        <v>0.85150000000000003</v>
      </c>
      <c r="H146" s="77">
        <v>0.85240000000000005</v>
      </c>
    </row>
    <row r="147" spans="1:8">
      <c r="A147" s="77" t="s">
        <v>1179</v>
      </c>
      <c r="B147" s="77">
        <v>20130621</v>
      </c>
      <c r="C147" s="173">
        <f t="shared" si="2"/>
        <v>41446</v>
      </c>
      <c r="D147" s="77">
        <v>4800</v>
      </c>
      <c r="E147" s="77">
        <v>0.85250000000000004</v>
      </c>
      <c r="F147" s="77">
        <v>0.85499999999999998</v>
      </c>
      <c r="G147" s="77">
        <v>0.85070000000000001</v>
      </c>
      <c r="H147" s="77">
        <v>0.85070000000000001</v>
      </c>
    </row>
    <row r="148" spans="1:8">
      <c r="A148" s="77" t="s">
        <v>1179</v>
      </c>
      <c r="B148" s="77">
        <v>20130623</v>
      </c>
      <c r="C148" s="173">
        <f t="shared" si="2"/>
        <v>41448</v>
      </c>
      <c r="D148" s="77">
        <v>480</v>
      </c>
      <c r="E148" s="77">
        <v>0.85089999999999999</v>
      </c>
      <c r="F148" s="77">
        <v>0.8518</v>
      </c>
      <c r="G148" s="77">
        <v>0.85089999999999999</v>
      </c>
      <c r="H148" s="77">
        <v>0.85150000000000003</v>
      </c>
    </row>
    <row r="149" spans="1:8">
      <c r="A149" s="77" t="s">
        <v>1179</v>
      </c>
      <c r="B149" s="77">
        <v>20130624</v>
      </c>
      <c r="C149" s="173">
        <f t="shared" si="2"/>
        <v>41449</v>
      </c>
      <c r="D149" s="77">
        <v>5756</v>
      </c>
      <c r="E149" s="77">
        <v>0.85150000000000003</v>
      </c>
      <c r="F149" s="77">
        <v>0.85399999999999998</v>
      </c>
      <c r="G149" s="77">
        <v>0.84809999999999997</v>
      </c>
      <c r="H149" s="77">
        <v>0.84970000000000001</v>
      </c>
    </row>
    <row r="150" spans="1:8">
      <c r="A150" s="77" t="s">
        <v>1179</v>
      </c>
      <c r="B150" s="77">
        <v>20130625</v>
      </c>
      <c r="C150" s="173">
        <f t="shared" si="2"/>
        <v>41450</v>
      </c>
      <c r="D150" s="77">
        <v>5756</v>
      </c>
      <c r="E150" s="77">
        <v>0.84970000000000001</v>
      </c>
      <c r="F150" s="77">
        <v>0.85099999999999998</v>
      </c>
      <c r="G150" s="77">
        <v>0.84689999999999999</v>
      </c>
      <c r="H150" s="77">
        <v>0.84830000000000005</v>
      </c>
    </row>
    <row r="151" spans="1:8">
      <c r="A151" s="77" t="s">
        <v>1179</v>
      </c>
      <c r="B151" s="77">
        <v>20130626</v>
      </c>
      <c r="C151" s="173">
        <f t="shared" si="2"/>
        <v>41451</v>
      </c>
      <c r="D151" s="77">
        <v>5744</v>
      </c>
      <c r="E151" s="77">
        <v>0.84830000000000005</v>
      </c>
      <c r="F151" s="77">
        <v>0.84960000000000002</v>
      </c>
      <c r="G151" s="77">
        <v>0.84670000000000001</v>
      </c>
      <c r="H151" s="77">
        <v>0.84940000000000004</v>
      </c>
    </row>
    <row r="152" spans="1:8">
      <c r="A152" s="77" t="s">
        <v>1179</v>
      </c>
      <c r="B152" s="77">
        <v>20130627</v>
      </c>
      <c r="C152" s="173">
        <f t="shared" si="2"/>
        <v>41452</v>
      </c>
      <c r="D152" s="77">
        <v>5752</v>
      </c>
      <c r="E152" s="77">
        <v>0.84950000000000003</v>
      </c>
      <c r="F152" s="77">
        <v>0.85580000000000001</v>
      </c>
      <c r="G152" s="77">
        <v>0.84899999999999998</v>
      </c>
      <c r="H152" s="77">
        <v>0.85419999999999996</v>
      </c>
    </row>
    <row r="153" spans="1:8">
      <c r="A153" s="77" t="s">
        <v>1179</v>
      </c>
      <c r="B153" s="77">
        <v>20130628</v>
      </c>
      <c r="C153" s="173">
        <f t="shared" si="2"/>
        <v>41453</v>
      </c>
      <c r="D153" s="77">
        <v>4792</v>
      </c>
      <c r="E153" s="77">
        <v>0.85419999999999996</v>
      </c>
      <c r="F153" s="77">
        <v>0.85880000000000001</v>
      </c>
      <c r="G153" s="77">
        <v>0.85409999999999997</v>
      </c>
      <c r="H153" s="77">
        <v>0.85550000000000004</v>
      </c>
    </row>
    <row r="154" spans="1:8">
      <c r="A154" s="77" t="s">
        <v>1179</v>
      </c>
      <c r="B154" s="77">
        <v>20130630</v>
      </c>
      <c r="C154" s="173">
        <f t="shared" si="2"/>
        <v>41455</v>
      </c>
      <c r="D154" s="77">
        <v>4</v>
      </c>
      <c r="E154" s="77">
        <v>0.85570000000000002</v>
      </c>
      <c r="F154" s="77">
        <v>0.85570000000000002</v>
      </c>
      <c r="G154" s="77">
        <v>0.85550000000000004</v>
      </c>
      <c r="H154" s="77">
        <v>0.85550000000000004</v>
      </c>
    </row>
    <row r="155" spans="1:8">
      <c r="A155" s="77" t="s">
        <v>1179</v>
      </c>
      <c r="B155" s="77">
        <v>20130701</v>
      </c>
      <c r="C155" s="173">
        <f t="shared" si="2"/>
        <v>41456</v>
      </c>
      <c r="D155" s="77">
        <v>5752</v>
      </c>
      <c r="E155" s="77">
        <v>0.85499999999999998</v>
      </c>
      <c r="F155" s="77">
        <v>0.85909999999999997</v>
      </c>
      <c r="G155" s="77">
        <v>0.85450000000000004</v>
      </c>
      <c r="H155" s="77">
        <v>0.85850000000000004</v>
      </c>
    </row>
    <row r="156" spans="1:8">
      <c r="A156" s="77" t="s">
        <v>1179</v>
      </c>
      <c r="B156" s="77">
        <v>20130702</v>
      </c>
      <c r="C156" s="173">
        <f t="shared" si="2"/>
        <v>41457</v>
      </c>
      <c r="D156" s="77">
        <v>5748</v>
      </c>
      <c r="E156" s="77">
        <v>0.85850000000000004</v>
      </c>
      <c r="F156" s="77">
        <v>0.85919999999999996</v>
      </c>
      <c r="G156" s="77">
        <v>0.85519999999999996</v>
      </c>
      <c r="H156" s="77">
        <v>0.85609999999999997</v>
      </c>
    </row>
    <row r="157" spans="1:8">
      <c r="A157" s="77" t="s">
        <v>1179</v>
      </c>
      <c r="B157" s="77">
        <v>20130703</v>
      </c>
      <c r="C157" s="173">
        <f t="shared" si="2"/>
        <v>41458</v>
      </c>
      <c r="D157" s="77">
        <v>5748</v>
      </c>
      <c r="E157" s="77">
        <v>0.85619999999999996</v>
      </c>
      <c r="F157" s="77">
        <v>0.85719999999999996</v>
      </c>
      <c r="G157" s="77">
        <v>0.84799999999999998</v>
      </c>
      <c r="H157" s="77">
        <v>0.8518</v>
      </c>
    </row>
    <row r="158" spans="1:8">
      <c r="A158" s="77" t="s">
        <v>1179</v>
      </c>
      <c r="B158" s="77">
        <v>20130704</v>
      </c>
      <c r="C158" s="173">
        <f t="shared" si="2"/>
        <v>41459</v>
      </c>
      <c r="D158" s="77">
        <v>5752</v>
      </c>
      <c r="E158" s="77">
        <v>0.85189999999999999</v>
      </c>
      <c r="F158" s="77">
        <v>0.86299999999999999</v>
      </c>
      <c r="G158" s="77">
        <v>0.8508</v>
      </c>
      <c r="H158" s="77">
        <v>0.85699999999999998</v>
      </c>
    </row>
    <row r="159" spans="1:8">
      <c r="A159" s="77" t="s">
        <v>1179</v>
      </c>
      <c r="B159" s="77">
        <v>20130705</v>
      </c>
      <c r="C159" s="173">
        <f t="shared" si="2"/>
        <v>41460</v>
      </c>
      <c r="D159" s="77">
        <v>4792</v>
      </c>
      <c r="E159" s="77">
        <v>0.85699999999999998</v>
      </c>
      <c r="F159" s="77">
        <v>0.86270000000000002</v>
      </c>
      <c r="G159" s="77">
        <v>0.85640000000000005</v>
      </c>
      <c r="H159" s="77">
        <v>0.86060000000000003</v>
      </c>
    </row>
    <row r="160" spans="1:8">
      <c r="A160" s="77" t="s">
        <v>1179</v>
      </c>
      <c r="B160" s="77">
        <v>20130707</v>
      </c>
      <c r="C160" s="173">
        <f t="shared" si="2"/>
        <v>41462</v>
      </c>
      <c r="D160" s="77">
        <v>480</v>
      </c>
      <c r="E160" s="77">
        <v>0.86150000000000004</v>
      </c>
      <c r="F160" s="77">
        <v>0.86219999999999997</v>
      </c>
      <c r="G160" s="77">
        <v>0.86119999999999997</v>
      </c>
      <c r="H160" s="77">
        <v>0.86199999999999999</v>
      </c>
    </row>
    <row r="161" spans="1:8">
      <c r="A161" s="77" t="s">
        <v>1179</v>
      </c>
      <c r="B161" s="77">
        <v>20130708</v>
      </c>
      <c r="C161" s="173">
        <f t="shared" si="2"/>
        <v>41463</v>
      </c>
      <c r="D161" s="77">
        <v>5752</v>
      </c>
      <c r="E161" s="77">
        <v>0.86209999999999998</v>
      </c>
      <c r="F161" s="77">
        <v>0.86250000000000004</v>
      </c>
      <c r="G161" s="77">
        <v>0.86019999999999996</v>
      </c>
      <c r="H161" s="77">
        <v>0.8609</v>
      </c>
    </row>
    <row r="162" spans="1:8">
      <c r="A162" s="77" t="s">
        <v>1179</v>
      </c>
      <c r="B162" s="77">
        <v>20130709</v>
      </c>
      <c r="C162" s="173">
        <f t="shared" si="2"/>
        <v>41464</v>
      </c>
      <c r="D162" s="77">
        <v>5756</v>
      </c>
      <c r="E162" s="77">
        <v>0.8609</v>
      </c>
      <c r="F162" s="77">
        <v>0.86660000000000004</v>
      </c>
      <c r="G162" s="77">
        <v>0.85850000000000004</v>
      </c>
      <c r="H162" s="77">
        <v>0.86009999999999998</v>
      </c>
    </row>
    <row r="163" spans="1:8">
      <c r="A163" s="77" t="s">
        <v>1179</v>
      </c>
      <c r="B163" s="77">
        <v>20130710</v>
      </c>
      <c r="C163" s="173">
        <f t="shared" si="2"/>
        <v>41465</v>
      </c>
      <c r="D163" s="77">
        <v>5756</v>
      </c>
      <c r="E163" s="77">
        <v>0.86019999999999996</v>
      </c>
      <c r="F163" s="77">
        <v>0.86909999999999998</v>
      </c>
      <c r="G163" s="77">
        <v>0.85729999999999995</v>
      </c>
      <c r="H163" s="77">
        <v>0.86680000000000001</v>
      </c>
    </row>
    <row r="164" spans="1:8">
      <c r="A164" s="77" t="s">
        <v>1179</v>
      </c>
      <c r="B164" s="77">
        <v>20130711</v>
      </c>
      <c r="C164" s="173">
        <f t="shared" si="2"/>
        <v>41466</v>
      </c>
      <c r="D164" s="77">
        <v>2856</v>
      </c>
      <c r="E164" s="77">
        <v>0.8669</v>
      </c>
      <c r="F164" s="77">
        <v>0.86739999999999995</v>
      </c>
      <c r="G164" s="77">
        <v>0.86260000000000003</v>
      </c>
      <c r="H164" s="77">
        <v>0.86380000000000001</v>
      </c>
    </row>
    <row r="165" spans="1:8">
      <c r="A165" s="77" t="s">
        <v>1179</v>
      </c>
      <c r="B165" s="77">
        <v>20130712</v>
      </c>
      <c r="C165" s="173">
        <f t="shared" si="2"/>
        <v>41467</v>
      </c>
      <c r="D165" s="77">
        <v>4796</v>
      </c>
      <c r="E165" s="77">
        <v>0.86229999999999996</v>
      </c>
      <c r="F165" s="77">
        <v>0.86499999999999999</v>
      </c>
      <c r="G165" s="77">
        <v>0.86109999999999998</v>
      </c>
      <c r="H165" s="77">
        <v>0.86480000000000001</v>
      </c>
    </row>
    <row r="166" spans="1:8">
      <c r="A166" s="77" t="s">
        <v>1179</v>
      </c>
      <c r="B166" s="77">
        <v>20130714</v>
      </c>
      <c r="C166" s="173">
        <f t="shared" si="2"/>
        <v>41469</v>
      </c>
      <c r="D166" s="77">
        <v>480</v>
      </c>
      <c r="E166" s="77">
        <v>0.86450000000000005</v>
      </c>
      <c r="F166" s="77">
        <v>0.86480000000000001</v>
      </c>
      <c r="G166" s="77">
        <v>0.86399999999999999</v>
      </c>
      <c r="H166" s="77">
        <v>0.86419999999999997</v>
      </c>
    </row>
    <row r="167" spans="1:8">
      <c r="A167" s="77" t="s">
        <v>1179</v>
      </c>
      <c r="B167" s="77">
        <v>20130715</v>
      </c>
      <c r="C167" s="173">
        <f t="shared" si="2"/>
        <v>41470</v>
      </c>
      <c r="D167" s="77">
        <v>5740</v>
      </c>
      <c r="E167" s="77">
        <v>0.86409999999999998</v>
      </c>
      <c r="F167" s="77">
        <v>0.86619999999999997</v>
      </c>
      <c r="G167" s="77">
        <v>0.8629</v>
      </c>
      <c r="H167" s="77">
        <v>0.86480000000000001</v>
      </c>
    </row>
    <row r="168" spans="1:8">
      <c r="A168" s="77" t="s">
        <v>1179</v>
      </c>
      <c r="B168" s="77">
        <v>20130716</v>
      </c>
      <c r="C168" s="173">
        <f t="shared" si="2"/>
        <v>41471</v>
      </c>
      <c r="D168" s="77">
        <v>5748</v>
      </c>
      <c r="E168" s="77">
        <v>0.86470000000000002</v>
      </c>
      <c r="F168" s="77">
        <v>0.87050000000000005</v>
      </c>
      <c r="G168" s="77">
        <v>0.86399999999999999</v>
      </c>
      <c r="H168" s="77">
        <v>0.86860000000000004</v>
      </c>
    </row>
    <row r="169" spans="1:8">
      <c r="A169" s="77" t="s">
        <v>1179</v>
      </c>
      <c r="B169" s="77">
        <v>20130717</v>
      </c>
      <c r="C169" s="173">
        <f t="shared" si="2"/>
        <v>41472</v>
      </c>
      <c r="D169" s="77">
        <v>5720</v>
      </c>
      <c r="E169" s="77">
        <v>0.86870000000000003</v>
      </c>
      <c r="F169" s="77">
        <v>0.87080000000000002</v>
      </c>
      <c r="G169" s="77">
        <v>0.86129999999999995</v>
      </c>
      <c r="H169" s="77">
        <v>0.86209999999999998</v>
      </c>
    </row>
    <row r="170" spans="1:8">
      <c r="A170" s="77" t="s">
        <v>1179</v>
      </c>
      <c r="B170" s="77">
        <v>20130718</v>
      </c>
      <c r="C170" s="173">
        <f t="shared" si="2"/>
        <v>41473</v>
      </c>
      <c r="D170" s="77">
        <v>5756</v>
      </c>
      <c r="E170" s="77">
        <v>0.86209999999999998</v>
      </c>
      <c r="F170" s="77">
        <v>0.86439999999999995</v>
      </c>
      <c r="G170" s="77">
        <v>0.85980000000000001</v>
      </c>
      <c r="H170" s="77">
        <v>0.86109999999999998</v>
      </c>
    </row>
    <row r="171" spans="1:8">
      <c r="A171" s="77" t="s">
        <v>1179</v>
      </c>
      <c r="B171" s="77">
        <v>20130719</v>
      </c>
      <c r="C171" s="173">
        <f t="shared" si="2"/>
        <v>41474</v>
      </c>
      <c r="D171" s="77">
        <v>4796</v>
      </c>
      <c r="E171" s="77">
        <v>0.86099999999999999</v>
      </c>
      <c r="F171" s="77">
        <v>0.86270000000000002</v>
      </c>
      <c r="G171" s="77">
        <v>0.85880000000000001</v>
      </c>
      <c r="H171" s="77">
        <v>0.86019999999999996</v>
      </c>
    </row>
    <row r="172" spans="1:8">
      <c r="A172" s="77" t="s">
        <v>1179</v>
      </c>
      <c r="B172" s="77">
        <v>20130721</v>
      </c>
      <c r="C172" s="173">
        <f t="shared" si="2"/>
        <v>41476</v>
      </c>
      <c r="D172" s="77">
        <v>480</v>
      </c>
      <c r="E172" s="77">
        <v>0.86050000000000004</v>
      </c>
      <c r="F172" s="77">
        <v>0.8609</v>
      </c>
      <c r="G172" s="77">
        <v>0.86040000000000005</v>
      </c>
      <c r="H172" s="77">
        <v>0.86060000000000003</v>
      </c>
    </row>
    <row r="173" spans="1:8">
      <c r="A173" s="77" t="s">
        <v>1179</v>
      </c>
      <c r="B173" s="77">
        <v>20130722</v>
      </c>
      <c r="C173" s="173">
        <f t="shared" si="2"/>
        <v>41477</v>
      </c>
      <c r="D173" s="77">
        <v>5748</v>
      </c>
      <c r="E173" s="77">
        <v>0.86060000000000003</v>
      </c>
      <c r="F173" s="77">
        <v>0.86099999999999999</v>
      </c>
      <c r="G173" s="77">
        <v>0.85799999999999998</v>
      </c>
      <c r="H173" s="77">
        <v>0.85829999999999995</v>
      </c>
    </row>
    <row r="174" spans="1:8">
      <c r="A174" s="77" t="s">
        <v>1179</v>
      </c>
      <c r="B174" s="77">
        <v>20130723</v>
      </c>
      <c r="C174" s="173">
        <f t="shared" si="2"/>
        <v>41478</v>
      </c>
      <c r="D174" s="77">
        <v>5752</v>
      </c>
      <c r="E174" s="77">
        <v>0.85829999999999995</v>
      </c>
      <c r="F174" s="77">
        <v>0.86060000000000003</v>
      </c>
      <c r="G174" s="77">
        <v>0.85799999999999998</v>
      </c>
      <c r="H174" s="77">
        <v>0.85980000000000001</v>
      </c>
    </row>
    <row r="175" spans="1:8">
      <c r="A175" s="77" t="s">
        <v>1179</v>
      </c>
      <c r="B175" s="77">
        <v>20130724</v>
      </c>
      <c r="C175" s="173">
        <f t="shared" si="2"/>
        <v>41479</v>
      </c>
      <c r="D175" s="77">
        <v>5728</v>
      </c>
      <c r="E175" s="77">
        <v>0.85980000000000001</v>
      </c>
      <c r="F175" s="77">
        <v>0.86270000000000002</v>
      </c>
      <c r="G175" s="77">
        <v>0.85850000000000004</v>
      </c>
      <c r="H175" s="77">
        <v>0.86140000000000005</v>
      </c>
    </row>
    <row r="176" spans="1:8">
      <c r="A176" s="77" t="s">
        <v>1179</v>
      </c>
      <c r="B176" s="77">
        <v>20130725</v>
      </c>
      <c r="C176" s="173">
        <f t="shared" si="2"/>
        <v>41480</v>
      </c>
      <c r="D176" s="77">
        <v>5744</v>
      </c>
      <c r="E176" s="77">
        <v>0.86150000000000004</v>
      </c>
      <c r="F176" s="77">
        <v>0.86419999999999997</v>
      </c>
      <c r="G176" s="77">
        <v>0.85860000000000003</v>
      </c>
      <c r="H176" s="77">
        <v>0.86280000000000001</v>
      </c>
    </row>
    <row r="177" spans="1:8">
      <c r="A177" s="77" t="s">
        <v>1179</v>
      </c>
      <c r="B177" s="77">
        <v>20130726</v>
      </c>
      <c r="C177" s="173">
        <f t="shared" si="2"/>
        <v>41481</v>
      </c>
      <c r="D177" s="77">
        <v>4792</v>
      </c>
      <c r="E177" s="77">
        <v>0.8629</v>
      </c>
      <c r="F177" s="77">
        <v>0.86360000000000003</v>
      </c>
      <c r="G177" s="77">
        <v>0.86040000000000005</v>
      </c>
      <c r="H177" s="77">
        <v>0.86299999999999999</v>
      </c>
    </row>
    <row r="178" spans="1:8">
      <c r="A178" s="77" t="s">
        <v>1179</v>
      </c>
      <c r="B178" s="77">
        <v>20130728</v>
      </c>
      <c r="C178" s="173">
        <f t="shared" si="2"/>
        <v>41483</v>
      </c>
      <c r="D178" s="77">
        <v>480</v>
      </c>
      <c r="E178" s="77">
        <v>0.8629</v>
      </c>
      <c r="F178" s="77">
        <v>0.86329999999999996</v>
      </c>
      <c r="G178" s="77">
        <v>0.86250000000000004</v>
      </c>
      <c r="H178" s="77">
        <v>0.8629</v>
      </c>
    </row>
    <row r="179" spans="1:8">
      <c r="A179" s="77" t="s">
        <v>1179</v>
      </c>
      <c r="B179" s="77">
        <v>20130729</v>
      </c>
      <c r="C179" s="173">
        <f t="shared" si="2"/>
        <v>41484</v>
      </c>
      <c r="D179" s="77">
        <v>5748</v>
      </c>
      <c r="E179" s="77">
        <v>0.8629</v>
      </c>
      <c r="F179" s="77">
        <v>0.86450000000000005</v>
      </c>
      <c r="G179" s="77">
        <v>0.8619</v>
      </c>
      <c r="H179" s="77">
        <v>0.86439999999999995</v>
      </c>
    </row>
    <row r="180" spans="1:8">
      <c r="A180" s="77" t="s">
        <v>1179</v>
      </c>
      <c r="B180" s="77">
        <v>20130730</v>
      </c>
      <c r="C180" s="173">
        <f t="shared" si="2"/>
        <v>41485</v>
      </c>
      <c r="D180" s="77">
        <v>5748</v>
      </c>
      <c r="E180" s="77">
        <v>0.86439999999999995</v>
      </c>
      <c r="F180" s="77">
        <v>0.87039999999999995</v>
      </c>
      <c r="G180" s="77">
        <v>0.8639</v>
      </c>
      <c r="H180" s="77">
        <v>0.87009999999999998</v>
      </c>
    </row>
    <row r="181" spans="1:8">
      <c r="A181" s="77" t="s">
        <v>1179</v>
      </c>
      <c r="B181" s="77">
        <v>20130731</v>
      </c>
      <c r="C181" s="173">
        <f t="shared" si="2"/>
        <v>41486</v>
      </c>
      <c r="D181" s="77">
        <v>5748</v>
      </c>
      <c r="E181" s="77">
        <v>0.87009999999999998</v>
      </c>
      <c r="F181" s="77">
        <v>0.87639999999999996</v>
      </c>
      <c r="G181" s="77">
        <v>0.87</v>
      </c>
      <c r="H181" s="77">
        <v>0.87629999999999997</v>
      </c>
    </row>
    <row r="182" spans="1:8">
      <c r="A182" s="77" t="s">
        <v>1179</v>
      </c>
      <c r="B182" s="77">
        <v>20130801</v>
      </c>
      <c r="C182" s="173">
        <f t="shared" si="2"/>
        <v>41487</v>
      </c>
      <c r="D182" s="77">
        <v>5744</v>
      </c>
      <c r="E182" s="77">
        <v>0.87629999999999997</v>
      </c>
      <c r="F182" s="77">
        <v>0.87639999999999996</v>
      </c>
      <c r="G182" s="77">
        <v>0.86799999999999999</v>
      </c>
      <c r="H182" s="77">
        <v>0.87360000000000004</v>
      </c>
    </row>
    <row r="183" spans="1:8">
      <c r="A183" s="77" t="s">
        <v>1179</v>
      </c>
      <c r="B183" s="77">
        <v>20130802</v>
      </c>
      <c r="C183" s="173">
        <f t="shared" si="2"/>
        <v>41488</v>
      </c>
      <c r="D183" s="77">
        <v>4792</v>
      </c>
      <c r="E183" s="77">
        <v>0.87370000000000003</v>
      </c>
      <c r="F183" s="77">
        <v>0.87429999999999997</v>
      </c>
      <c r="G183" s="77">
        <v>0.86799999999999999</v>
      </c>
      <c r="H183" s="77">
        <v>0.86870000000000003</v>
      </c>
    </row>
    <row r="184" spans="1:8">
      <c r="A184" s="77" t="s">
        <v>1179</v>
      </c>
      <c r="B184" s="77">
        <v>20130804</v>
      </c>
      <c r="C184" s="173">
        <f t="shared" si="2"/>
        <v>41490</v>
      </c>
      <c r="D184" s="77">
        <v>480</v>
      </c>
      <c r="E184" s="77">
        <v>0.86880000000000002</v>
      </c>
      <c r="F184" s="77">
        <v>0.86890000000000001</v>
      </c>
      <c r="G184" s="77">
        <v>0.86819999999999997</v>
      </c>
      <c r="H184" s="77">
        <v>0.86829999999999996</v>
      </c>
    </row>
    <row r="185" spans="1:8">
      <c r="A185" s="77" t="s">
        <v>1179</v>
      </c>
      <c r="B185" s="77">
        <v>20130805</v>
      </c>
      <c r="C185" s="173">
        <f t="shared" si="2"/>
        <v>41491</v>
      </c>
      <c r="D185" s="77">
        <v>5748</v>
      </c>
      <c r="E185" s="77">
        <v>0.86829999999999996</v>
      </c>
      <c r="F185" s="77">
        <v>0.86939999999999995</v>
      </c>
      <c r="G185" s="77">
        <v>0.8629</v>
      </c>
      <c r="H185" s="77">
        <v>0.86319999999999997</v>
      </c>
    </row>
    <row r="186" spans="1:8">
      <c r="A186" s="77" t="s">
        <v>1179</v>
      </c>
      <c r="B186" s="77">
        <v>20130806</v>
      </c>
      <c r="C186" s="173">
        <f t="shared" si="2"/>
        <v>41492</v>
      </c>
      <c r="D186" s="77">
        <v>5756</v>
      </c>
      <c r="E186" s="77">
        <v>0.86309999999999998</v>
      </c>
      <c r="F186" s="77">
        <v>0.86709999999999998</v>
      </c>
      <c r="G186" s="77">
        <v>0.86160000000000003</v>
      </c>
      <c r="H186" s="77">
        <v>0.86699999999999999</v>
      </c>
    </row>
    <row r="187" spans="1:8">
      <c r="A187" s="77" t="s">
        <v>1179</v>
      </c>
      <c r="B187" s="77">
        <v>20130807</v>
      </c>
      <c r="C187" s="173">
        <f t="shared" si="2"/>
        <v>41493</v>
      </c>
      <c r="D187" s="77">
        <v>5752</v>
      </c>
      <c r="E187" s="77">
        <v>0.86709999999999998</v>
      </c>
      <c r="F187" s="77">
        <v>0.87280000000000002</v>
      </c>
      <c r="G187" s="77">
        <v>0.85770000000000002</v>
      </c>
      <c r="H187" s="77">
        <v>0.86050000000000004</v>
      </c>
    </row>
    <row r="188" spans="1:8">
      <c r="A188" s="77" t="s">
        <v>1179</v>
      </c>
      <c r="B188" s="77">
        <v>20130808</v>
      </c>
      <c r="C188" s="173">
        <f t="shared" si="2"/>
        <v>41494</v>
      </c>
      <c r="D188" s="77">
        <v>5740</v>
      </c>
      <c r="E188" s="77">
        <v>0.86050000000000004</v>
      </c>
      <c r="F188" s="77">
        <v>0.86199999999999999</v>
      </c>
      <c r="G188" s="77">
        <v>0.85909999999999997</v>
      </c>
      <c r="H188" s="77">
        <v>0.86109999999999998</v>
      </c>
    </row>
    <row r="189" spans="1:8">
      <c r="A189" s="77" t="s">
        <v>1179</v>
      </c>
      <c r="B189" s="77">
        <v>20130809</v>
      </c>
      <c r="C189" s="173">
        <f t="shared" si="2"/>
        <v>41495</v>
      </c>
      <c r="D189" s="77">
        <v>4792</v>
      </c>
      <c r="E189" s="77">
        <v>0.86099999999999999</v>
      </c>
      <c r="F189" s="77">
        <v>0.86160000000000003</v>
      </c>
      <c r="G189" s="77">
        <v>0.85940000000000005</v>
      </c>
      <c r="H189" s="77">
        <v>0.86040000000000005</v>
      </c>
    </row>
    <row r="190" spans="1:8">
      <c r="A190" s="77" t="s">
        <v>1179</v>
      </c>
      <c r="B190" s="77">
        <v>20130811</v>
      </c>
      <c r="C190" s="173">
        <f t="shared" si="2"/>
        <v>41497</v>
      </c>
      <c r="D190" s="77">
        <v>480</v>
      </c>
      <c r="E190" s="77">
        <v>0.86</v>
      </c>
      <c r="F190" s="77">
        <v>0.86</v>
      </c>
      <c r="G190" s="77">
        <v>0.85929999999999995</v>
      </c>
      <c r="H190" s="77">
        <v>0.85950000000000004</v>
      </c>
    </row>
    <row r="191" spans="1:8">
      <c r="A191" s="77" t="s">
        <v>1179</v>
      </c>
      <c r="B191" s="77">
        <v>20130812</v>
      </c>
      <c r="C191" s="173">
        <f t="shared" si="2"/>
        <v>41498</v>
      </c>
      <c r="D191" s="77">
        <v>5748</v>
      </c>
      <c r="E191" s="77">
        <v>0.85950000000000004</v>
      </c>
      <c r="F191" s="77">
        <v>0.86070000000000002</v>
      </c>
      <c r="G191" s="77">
        <v>0.85780000000000001</v>
      </c>
      <c r="H191" s="77">
        <v>0.85980000000000001</v>
      </c>
    </row>
    <row r="192" spans="1:8">
      <c r="A192" s="77" t="s">
        <v>1179</v>
      </c>
      <c r="B192" s="77">
        <v>20130813</v>
      </c>
      <c r="C192" s="173">
        <f t="shared" si="2"/>
        <v>41499</v>
      </c>
      <c r="D192" s="77">
        <v>5752</v>
      </c>
      <c r="E192" s="77">
        <v>0.85970000000000002</v>
      </c>
      <c r="F192" s="77">
        <v>0.86080000000000001</v>
      </c>
      <c r="G192" s="77">
        <v>0.85329999999999995</v>
      </c>
      <c r="H192" s="77">
        <v>0.85840000000000005</v>
      </c>
    </row>
    <row r="193" spans="1:8">
      <c r="A193" s="77" t="s">
        <v>1179</v>
      </c>
      <c r="B193" s="77">
        <v>20130814</v>
      </c>
      <c r="C193" s="173">
        <f t="shared" si="2"/>
        <v>41500</v>
      </c>
      <c r="D193" s="77">
        <v>5748</v>
      </c>
      <c r="E193" s="77">
        <v>0.85840000000000005</v>
      </c>
      <c r="F193" s="77">
        <v>0.85960000000000003</v>
      </c>
      <c r="G193" s="77">
        <v>0.85260000000000002</v>
      </c>
      <c r="H193" s="77">
        <v>0.85460000000000003</v>
      </c>
    </row>
    <row r="194" spans="1:8">
      <c r="A194" s="77" t="s">
        <v>1179</v>
      </c>
      <c r="B194" s="77">
        <v>20130815</v>
      </c>
      <c r="C194" s="173">
        <f t="shared" si="2"/>
        <v>41501</v>
      </c>
      <c r="D194" s="77">
        <v>5752</v>
      </c>
      <c r="E194" s="77">
        <v>0.85460000000000003</v>
      </c>
      <c r="F194" s="77">
        <v>0.85660000000000003</v>
      </c>
      <c r="G194" s="77">
        <v>0.85019999999999996</v>
      </c>
      <c r="H194" s="77">
        <v>0.85329999999999995</v>
      </c>
    </row>
    <row r="195" spans="1:8">
      <c r="A195" s="77" t="s">
        <v>1179</v>
      </c>
      <c r="B195" s="77">
        <v>20130816</v>
      </c>
      <c r="C195" s="173">
        <f t="shared" ref="C195:C258" si="3">VALUE(LEFT(B195,4)&amp;"."&amp;MID(B195,5,2)&amp;"."&amp;RIGHT(B195,2))</f>
        <v>41502</v>
      </c>
      <c r="D195" s="77">
        <v>4792</v>
      </c>
      <c r="E195" s="77">
        <v>0.85340000000000005</v>
      </c>
      <c r="F195" s="77">
        <v>0.85519999999999996</v>
      </c>
      <c r="G195" s="77">
        <v>0.85209999999999997</v>
      </c>
      <c r="H195" s="77">
        <v>0.85299999999999998</v>
      </c>
    </row>
    <row r="196" spans="1:8">
      <c r="A196" s="77" t="s">
        <v>1179</v>
      </c>
      <c r="B196" s="77">
        <v>20130818</v>
      </c>
      <c r="C196" s="173">
        <f t="shared" si="3"/>
        <v>41504</v>
      </c>
      <c r="D196" s="77">
        <v>480</v>
      </c>
      <c r="E196" s="77">
        <v>0.85289999999999999</v>
      </c>
      <c r="F196" s="77">
        <v>0.85289999999999999</v>
      </c>
      <c r="G196" s="77">
        <v>0.85229999999999995</v>
      </c>
      <c r="H196" s="77">
        <v>0.8528</v>
      </c>
    </row>
    <row r="197" spans="1:8">
      <c r="A197" s="77" t="s">
        <v>1179</v>
      </c>
      <c r="B197" s="77">
        <v>20130819</v>
      </c>
      <c r="C197" s="173">
        <f t="shared" si="3"/>
        <v>41505</v>
      </c>
      <c r="D197" s="77">
        <v>5736</v>
      </c>
      <c r="E197" s="77">
        <v>0.8528</v>
      </c>
      <c r="F197" s="77">
        <v>0.85360000000000003</v>
      </c>
      <c r="G197" s="77">
        <v>0.85099999999999998</v>
      </c>
      <c r="H197" s="77">
        <v>0.85189999999999999</v>
      </c>
    </row>
    <row r="198" spans="1:8">
      <c r="A198" s="77" t="s">
        <v>1179</v>
      </c>
      <c r="B198" s="77">
        <v>20130820</v>
      </c>
      <c r="C198" s="173">
        <f t="shared" si="3"/>
        <v>41506</v>
      </c>
      <c r="D198" s="77">
        <v>5748</v>
      </c>
      <c r="E198" s="77">
        <v>0.85189999999999999</v>
      </c>
      <c r="F198" s="77">
        <v>0.85709999999999997</v>
      </c>
      <c r="G198" s="77">
        <v>0.85160000000000002</v>
      </c>
      <c r="H198" s="77">
        <v>0.85660000000000003</v>
      </c>
    </row>
    <row r="199" spans="1:8">
      <c r="A199" s="77" t="s">
        <v>1179</v>
      </c>
      <c r="B199" s="77">
        <v>20130821</v>
      </c>
      <c r="C199" s="173">
        <f t="shared" si="3"/>
        <v>41507</v>
      </c>
      <c r="D199" s="77">
        <v>5756</v>
      </c>
      <c r="E199" s="77">
        <v>0.85650000000000004</v>
      </c>
      <c r="F199" s="77">
        <v>0.85750000000000004</v>
      </c>
      <c r="G199" s="77">
        <v>0.85070000000000001</v>
      </c>
      <c r="H199" s="77">
        <v>0.85409999999999997</v>
      </c>
    </row>
    <row r="200" spans="1:8">
      <c r="A200" s="77" t="s">
        <v>1179</v>
      </c>
      <c r="B200" s="77">
        <v>20130822</v>
      </c>
      <c r="C200" s="173">
        <f t="shared" si="3"/>
        <v>41508</v>
      </c>
      <c r="D200" s="77">
        <v>5744</v>
      </c>
      <c r="E200" s="77">
        <v>0.85409999999999997</v>
      </c>
      <c r="F200" s="77">
        <v>0.85750000000000004</v>
      </c>
      <c r="G200" s="77">
        <v>0.85340000000000005</v>
      </c>
      <c r="H200" s="77">
        <v>0.85619999999999996</v>
      </c>
    </row>
    <row r="201" spans="1:8">
      <c r="A201" s="77" t="s">
        <v>1179</v>
      </c>
      <c r="B201" s="77">
        <v>20130823</v>
      </c>
      <c r="C201" s="173">
        <f t="shared" si="3"/>
        <v>41509</v>
      </c>
      <c r="D201" s="77">
        <v>4792</v>
      </c>
      <c r="E201" s="77">
        <v>0.85619999999999996</v>
      </c>
      <c r="F201" s="77">
        <v>0.86009999999999998</v>
      </c>
      <c r="G201" s="77">
        <v>0.85399999999999998</v>
      </c>
      <c r="H201" s="77">
        <v>0.8589</v>
      </c>
    </row>
    <row r="202" spans="1:8">
      <c r="A202" s="77" t="s">
        <v>1179</v>
      </c>
      <c r="B202" s="77">
        <v>20130825</v>
      </c>
      <c r="C202" s="173">
        <f t="shared" si="3"/>
        <v>41511</v>
      </c>
      <c r="D202" s="77">
        <v>476</v>
      </c>
      <c r="E202" s="77">
        <v>0.85909999999999997</v>
      </c>
      <c r="F202" s="77">
        <v>0.85909999999999997</v>
      </c>
      <c r="G202" s="77">
        <v>0.85870000000000002</v>
      </c>
      <c r="H202" s="77">
        <v>0.8589</v>
      </c>
    </row>
    <row r="203" spans="1:8">
      <c r="A203" s="77" t="s">
        <v>1179</v>
      </c>
      <c r="B203" s="77">
        <v>20130826</v>
      </c>
      <c r="C203" s="173">
        <f t="shared" si="3"/>
        <v>41512</v>
      </c>
      <c r="D203" s="77">
        <v>5744</v>
      </c>
      <c r="E203" s="77">
        <v>0.85899999999999999</v>
      </c>
      <c r="F203" s="77">
        <v>0.85940000000000005</v>
      </c>
      <c r="G203" s="77">
        <v>0.85750000000000004</v>
      </c>
      <c r="H203" s="77">
        <v>0.85829999999999995</v>
      </c>
    </row>
    <row r="204" spans="1:8">
      <c r="A204" s="77" t="s">
        <v>1179</v>
      </c>
      <c r="B204" s="77">
        <v>20130827</v>
      </c>
      <c r="C204" s="173">
        <f t="shared" si="3"/>
        <v>41513</v>
      </c>
      <c r="D204" s="77">
        <v>5744</v>
      </c>
      <c r="E204" s="77">
        <v>0.85819999999999996</v>
      </c>
      <c r="F204" s="77">
        <v>0.86209999999999998</v>
      </c>
      <c r="G204" s="77">
        <v>0.8579</v>
      </c>
      <c r="H204" s="77">
        <v>0.86119999999999997</v>
      </c>
    </row>
    <row r="205" spans="1:8">
      <c r="A205" s="77" t="s">
        <v>1179</v>
      </c>
      <c r="B205" s="77">
        <v>20130828</v>
      </c>
      <c r="C205" s="173">
        <f t="shared" si="3"/>
        <v>41514</v>
      </c>
      <c r="D205" s="77">
        <v>5756</v>
      </c>
      <c r="E205" s="77">
        <v>0.86119999999999997</v>
      </c>
      <c r="F205" s="77">
        <v>0.86480000000000001</v>
      </c>
      <c r="G205" s="77">
        <v>0.85699999999999998</v>
      </c>
      <c r="H205" s="77">
        <v>0.85850000000000004</v>
      </c>
    </row>
    <row r="206" spans="1:8">
      <c r="A206" s="77" t="s">
        <v>1179</v>
      </c>
      <c r="B206" s="77">
        <v>20130829</v>
      </c>
      <c r="C206" s="173">
        <f t="shared" si="3"/>
        <v>41515</v>
      </c>
      <c r="D206" s="77">
        <v>5748</v>
      </c>
      <c r="E206" s="77">
        <v>0.85860000000000003</v>
      </c>
      <c r="F206" s="77">
        <v>0.85870000000000002</v>
      </c>
      <c r="G206" s="77">
        <v>0.85270000000000001</v>
      </c>
      <c r="H206" s="77">
        <v>0.85340000000000005</v>
      </c>
    </row>
    <row r="207" spans="1:8">
      <c r="A207" s="77" t="s">
        <v>1179</v>
      </c>
      <c r="B207" s="77">
        <v>20130830</v>
      </c>
      <c r="C207" s="173">
        <f t="shared" si="3"/>
        <v>41516</v>
      </c>
      <c r="D207" s="77">
        <v>4796</v>
      </c>
      <c r="E207" s="77">
        <v>0.85350000000000004</v>
      </c>
      <c r="F207" s="77">
        <v>0.85509999999999997</v>
      </c>
      <c r="G207" s="77">
        <v>0.8518</v>
      </c>
      <c r="H207" s="77">
        <v>0.8528</v>
      </c>
    </row>
    <row r="208" spans="1:8">
      <c r="A208" s="77" t="s">
        <v>1179</v>
      </c>
      <c r="B208" s="77">
        <v>20130901</v>
      </c>
      <c r="C208" s="173">
        <f t="shared" si="3"/>
        <v>41518</v>
      </c>
      <c r="D208" s="77">
        <v>480</v>
      </c>
      <c r="E208" s="77">
        <v>0.85099999999999998</v>
      </c>
      <c r="F208" s="77">
        <v>0.8518</v>
      </c>
      <c r="G208" s="77">
        <v>0.85040000000000004</v>
      </c>
      <c r="H208" s="77">
        <v>0.85089999999999999</v>
      </c>
    </row>
    <row r="209" spans="1:8">
      <c r="A209" s="77" t="s">
        <v>1179</v>
      </c>
      <c r="B209" s="77">
        <v>20130902</v>
      </c>
      <c r="C209" s="173">
        <f t="shared" si="3"/>
        <v>41519</v>
      </c>
      <c r="D209" s="77">
        <v>5756</v>
      </c>
      <c r="E209" s="77">
        <v>0.85089999999999999</v>
      </c>
      <c r="F209" s="77">
        <v>0.85099999999999998</v>
      </c>
      <c r="G209" s="77">
        <v>0.84699999999999998</v>
      </c>
      <c r="H209" s="77">
        <v>0.84809999999999997</v>
      </c>
    </row>
    <row r="210" spans="1:8">
      <c r="A210" s="77" t="s">
        <v>1179</v>
      </c>
      <c r="B210" s="77">
        <v>20130903</v>
      </c>
      <c r="C210" s="173">
        <f t="shared" si="3"/>
        <v>41520</v>
      </c>
      <c r="D210" s="77">
        <v>5748</v>
      </c>
      <c r="E210" s="77">
        <v>0.84819999999999995</v>
      </c>
      <c r="F210" s="77">
        <v>0.84819999999999995</v>
      </c>
      <c r="G210" s="77">
        <v>0.84440000000000004</v>
      </c>
      <c r="H210" s="77">
        <v>0.84609999999999996</v>
      </c>
    </row>
    <row r="211" spans="1:8">
      <c r="A211" s="77" t="s">
        <v>1179</v>
      </c>
      <c r="B211" s="77">
        <v>20130904</v>
      </c>
      <c r="C211" s="173">
        <f t="shared" si="3"/>
        <v>41521</v>
      </c>
      <c r="D211" s="77">
        <v>5748</v>
      </c>
      <c r="E211" s="77">
        <v>0.84619999999999995</v>
      </c>
      <c r="F211" s="77">
        <v>0.84619999999999995</v>
      </c>
      <c r="G211" s="77">
        <v>0.84240000000000004</v>
      </c>
      <c r="H211" s="77">
        <v>0.8448</v>
      </c>
    </row>
    <row r="212" spans="1:8">
      <c r="A212" s="77" t="s">
        <v>1179</v>
      </c>
      <c r="B212" s="77">
        <v>20130905</v>
      </c>
      <c r="C212" s="173">
        <f t="shared" si="3"/>
        <v>41522</v>
      </c>
      <c r="D212" s="77">
        <v>5752</v>
      </c>
      <c r="E212" s="77">
        <v>0.8448</v>
      </c>
      <c r="F212" s="77">
        <v>0.84619999999999995</v>
      </c>
      <c r="G212" s="77">
        <v>0.84060000000000001</v>
      </c>
      <c r="H212" s="77">
        <v>0.84119999999999995</v>
      </c>
    </row>
    <row r="213" spans="1:8">
      <c r="A213" s="77" t="s">
        <v>1179</v>
      </c>
      <c r="B213" s="77">
        <v>20130906</v>
      </c>
      <c r="C213" s="173">
        <f t="shared" si="3"/>
        <v>41523</v>
      </c>
      <c r="D213" s="77">
        <v>4788</v>
      </c>
      <c r="E213" s="77">
        <v>0.84119999999999995</v>
      </c>
      <c r="F213" s="77">
        <v>0.84309999999999996</v>
      </c>
      <c r="G213" s="77">
        <v>0.83899999999999997</v>
      </c>
      <c r="H213" s="77">
        <v>0.8427</v>
      </c>
    </row>
    <row r="214" spans="1:8">
      <c r="A214" s="77" t="s">
        <v>1179</v>
      </c>
      <c r="B214" s="77">
        <v>20130908</v>
      </c>
      <c r="C214" s="173">
        <f t="shared" si="3"/>
        <v>41525</v>
      </c>
      <c r="D214" s="77">
        <v>480</v>
      </c>
      <c r="E214" s="77">
        <v>0.84260000000000002</v>
      </c>
      <c r="F214" s="77">
        <v>0.84279999999999999</v>
      </c>
      <c r="G214" s="77">
        <v>0.84209999999999996</v>
      </c>
      <c r="H214" s="77">
        <v>0.84240000000000004</v>
      </c>
    </row>
    <row r="215" spans="1:8">
      <c r="A215" s="77" t="s">
        <v>1179</v>
      </c>
      <c r="B215" s="77">
        <v>20130909</v>
      </c>
      <c r="C215" s="173">
        <f t="shared" si="3"/>
        <v>41526</v>
      </c>
      <c r="D215" s="77">
        <v>5596</v>
      </c>
      <c r="E215" s="77">
        <v>0.84240000000000004</v>
      </c>
      <c r="F215" s="77">
        <v>0.84470000000000001</v>
      </c>
      <c r="G215" s="77">
        <v>0.84079999999999999</v>
      </c>
      <c r="H215" s="77">
        <v>0.84419999999999995</v>
      </c>
    </row>
    <row r="216" spans="1:8">
      <c r="A216" s="77" t="s">
        <v>1179</v>
      </c>
      <c r="B216" s="77">
        <v>20130910</v>
      </c>
      <c r="C216" s="173">
        <f t="shared" si="3"/>
        <v>41527</v>
      </c>
      <c r="D216" s="77">
        <v>5740</v>
      </c>
      <c r="E216" s="77">
        <v>0.84419999999999995</v>
      </c>
      <c r="F216" s="77">
        <v>0.84509999999999996</v>
      </c>
      <c r="G216" s="77">
        <v>0.84209999999999996</v>
      </c>
      <c r="H216" s="77">
        <v>0.84309999999999996</v>
      </c>
    </row>
    <row r="217" spans="1:8">
      <c r="A217" s="77" t="s">
        <v>1179</v>
      </c>
      <c r="B217" s="77">
        <v>20130911</v>
      </c>
      <c r="C217" s="173">
        <f t="shared" si="3"/>
        <v>41528</v>
      </c>
      <c r="D217" s="77">
        <v>5756</v>
      </c>
      <c r="E217" s="77">
        <v>0.84309999999999996</v>
      </c>
      <c r="F217" s="77">
        <v>0.84370000000000001</v>
      </c>
      <c r="G217" s="77">
        <v>0.83809999999999996</v>
      </c>
      <c r="H217" s="77">
        <v>0.84109999999999996</v>
      </c>
    </row>
    <row r="218" spans="1:8">
      <c r="A218" s="77" t="s">
        <v>1179</v>
      </c>
      <c r="B218" s="77">
        <v>20130912</v>
      </c>
      <c r="C218" s="173">
        <f t="shared" si="3"/>
        <v>41529</v>
      </c>
      <c r="D218" s="77">
        <v>5744</v>
      </c>
      <c r="E218" s="77">
        <v>0.84109999999999996</v>
      </c>
      <c r="F218" s="77">
        <v>0.84230000000000005</v>
      </c>
      <c r="G218" s="77">
        <v>0.83909999999999996</v>
      </c>
      <c r="H218" s="77">
        <v>0.84130000000000005</v>
      </c>
    </row>
    <row r="219" spans="1:8">
      <c r="A219" s="77" t="s">
        <v>1179</v>
      </c>
      <c r="B219" s="77">
        <v>20130913</v>
      </c>
      <c r="C219" s="173">
        <f t="shared" si="3"/>
        <v>41530</v>
      </c>
      <c r="D219" s="77">
        <v>4780</v>
      </c>
      <c r="E219" s="77">
        <v>0.84119999999999995</v>
      </c>
      <c r="F219" s="77">
        <v>0.84150000000000003</v>
      </c>
      <c r="G219" s="77">
        <v>0.83540000000000003</v>
      </c>
      <c r="H219" s="77">
        <v>0.8377</v>
      </c>
    </row>
    <row r="220" spans="1:8">
      <c r="A220" s="77" t="s">
        <v>1179</v>
      </c>
      <c r="B220" s="77">
        <v>20130915</v>
      </c>
      <c r="C220" s="173">
        <f t="shared" si="3"/>
        <v>41532</v>
      </c>
      <c r="D220" s="77">
        <v>476</v>
      </c>
      <c r="E220" s="77">
        <v>0.83799999999999997</v>
      </c>
      <c r="F220" s="77">
        <v>0.83889999999999998</v>
      </c>
      <c r="G220" s="77">
        <v>0.8377</v>
      </c>
      <c r="H220" s="77">
        <v>0.83799999999999997</v>
      </c>
    </row>
    <row r="221" spans="1:8">
      <c r="A221" s="77" t="s">
        <v>1179</v>
      </c>
      <c r="B221" s="77">
        <v>20130916</v>
      </c>
      <c r="C221" s="173">
        <f t="shared" si="3"/>
        <v>41533</v>
      </c>
      <c r="D221" s="77">
        <v>5740</v>
      </c>
      <c r="E221" s="77">
        <v>0.83799999999999997</v>
      </c>
      <c r="F221" s="77">
        <v>0.83889999999999998</v>
      </c>
      <c r="G221" s="77">
        <v>0.83689999999999998</v>
      </c>
      <c r="H221" s="77">
        <v>0.83840000000000003</v>
      </c>
    </row>
    <row r="222" spans="1:8">
      <c r="A222" s="77" t="s">
        <v>1179</v>
      </c>
      <c r="B222" s="77">
        <v>20130917</v>
      </c>
      <c r="C222" s="173">
        <f t="shared" si="3"/>
        <v>41534</v>
      </c>
      <c r="D222" s="77">
        <v>5748</v>
      </c>
      <c r="E222" s="77">
        <v>0.83840000000000003</v>
      </c>
      <c r="F222" s="77">
        <v>0.84089999999999998</v>
      </c>
      <c r="G222" s="77">
        <v>0.8377</v>
      </c>
      <c r="H222" s="77">
        <v>0.83960000000000001</v>
      </c>
    </row>
    <row r="223" spans="1:8">
      <c r="A223" s="77" t="s">
        <v>1179</v>
      </c>
      <c r="B223" s="77">
        <v>20130918</v>
      </c>
      <c r="C223" s="173">
        <f t="shared" si="3"/>
        <v>41535</v>
      </c>
      <c r="D223" s="77">
        <v>5744</v>
      </c>
      <c r="E223" s="77">
        <v>0.83960000000000001</v>
      </c>
      <c r="F223" s="77">
        <v>0.8397</v>
      </c>
      <c r="G223" s="77">
        <v>0.83499999999999996</v>
      </c>
      <c r="H223" s="77">
        <v>0.83799999999999997</v>
      </c>
    </row>
    <row r="224" spans="1:8">
      <c r="A224" s="77" t="s">
        <v>1179</v>
      </c>
      <c r="B224" s="77">
        <v>20130919</v>
      </c>
      <c r="C224" s="173">
        <f t="shared" si="3"/>
        <v>41536</v>
      </c>
      <c r="D224" s="77">
        <v>5752</v>
      </c>
      <c r="E224" s="77">
        <v>0.83799999999999997</v>
      </c>
      <c r="F224" s="77">
        <v>0.84409999999999996</v>
      </c>
      <c r="G224" s="77">
        <v>0.83760000000000001</v>
      </c>
      <c r="H224" s="77">
        <v>0.84370000000000001</v>
      </c>
    </row>
    <row r="225" spans="1:8">
      <c r="A225" s="77" t="s">
        <v>1179</v>
      </c>
      <c r="B225" s="77">
        <v>20130920</v>
      </c>
      <c r="C225" s="173">
        <f t="shared" si="3"/>
        <v>41537</v>
      </c>
      <c r="D225" s="77">
        <v>4776</v>
      </c>
      <c r="E225" s="77">
        <v>0.84370000000000001</v>
      </c>
      <c r="F225" s="77">
        <v>0.84570000000000001</v>
      </c>
      <c r="G225" s="77">
        <v>0.84189999999999998</v>
      </c>
      <c r="H225" s="77">
        <v>0.84409999999999996</v>
      </c>
    </row>
    <row r="226" spans="1:8">
      <c r="A226" s="77" t="s">
        <v>1179</v>
      </c>
      <c r="B226" s="77">
        <v>20130922</v>
      </c>
      <c r="C226" s="173">
        <f t="shared" si="3"/>
        <v>41539</v>
      </c>
      <c r="D226" s="77">
        <v>480</v>
      </c>
      <c r="E226" s="77">
        <v>0.84570000000000001</v>
      </c>
      <c r="F226" s="77">
        <v>0.84570000000000001</v>
      </c>
      <c r="G226" s="77">
        <v>0.84460000000000002</v>
      </c>
      <c r="H226" s="77">
        <v>0.84470000000000001</v>
      </c>
    </row>
    <row r="227" spans="1:8">
      <c r="A227" s="77" t="s">
        <v>1179</v>
      </c>
      <c r="B227" s="77">
        <v>20130923</v>
      </c>
      <c r="C227" s="173">
        <f t="shared" si="3"/>
        <v>41540</v>
      </c>
      <c r="D227" s="77">
        <v>5740</v>
      </c>
      <c r="E227" s="77">
        <v>0.84470000000000001</v>
      </c>
      <c r="F227" s="77">
        <v>0.84489999999999998</v>
      </c>
      <c r="G227" s="77">
        <v>0.84009999999999996</v>
      </c>
      <c r="H227" s="77">
        <v>0.84119999999999995</v>
      </c>
    </row>
    <row r="228" spans="1:8">
      <c r="A228" s="77" t="s">
        <v>1179</v>
      </c>
      <c r="B228" s="77">
        <v>20130924</v>
      </c>
      <c r="C228" s="173">
        <f t="shared" si="3"/>
        <v>41541</v>
      </c>
      <c r="D228" s="77">
        <v>5740</v>
      </c>
      <c r="E228" s="77">
        <v>0.84119999999999995</v>
      </c>
      <c r="F228" s="77">
        <v>0.84460000000000002</v>
      </c>
      <c r="G228" s="77">
        <v>0.84109999999999996</v>
      </c>
      <c r="H228" s="77">
        <v>0.84209999999999996</v>
      </c>
    </row>
    <row r="229" spans="1:8">
      <c r="A229" s="77" t="s">
        <v>1179</v>
      </c>
      <c r="B229" s="77">
        <v>20130925</v>
      </c>
      <c r="C229" s="173">
        <f t="shared" si="3"/>
        <v>41542</v>
      </c>
      <c r="D229" s="77">
        <v>5748</v>
      </c>
      <c r="E229" s="77">
        <v>0.84209999999999996</v>
      </c>
      <c r="F229" s="77">
        <v>0.84440000000000004</v>
      </c>
      <c r="G229" s="77">
        <v>0.8397</v>
      </c>
      <c r="H229" s="77">
        <v>0.8407</v>
      </c>
    </row>
    <row r="230" spans="1:8">
      <c r="A230" s="77" t="s">
        <v>1179</v>
      </c>
      <c r="B230" s="77">
        <v>20130926</v>
      </c>
      <c r="C230" s="173">
        <f t="shared" si="3"/>
        <v>41543</v>
      </c>
      <c r="D230" s="77">
        <v>5744</v>
      </c>
      <c r="E230" s="77">
        <v>0.8407</v>
      </c>
      <c r="F230" s="77">
        <v>0.8427</v>
      </c>
      <c r="G230" s="77">
        <v>0.83919999999999995</v>
      </c>
      <c r="H230" s="77">
        <v>0.8407</v>
      </c>
    </row>
    <row r="231" spans="1:8">
      <c r="A231" s="77" t="s">
        <v>1179</v>
      </c>
      <c r="B231" s="77">
        <v>20130927</v>
      </c>
      <c r="C231" s="173">
        <f t="shared" si="3"/>
        <v>41544</v>
      </c>
      <c r="D231" s="77">
        <v>4780</v>
      </c>
      <c r="E231" s="77">
        <v>0.8407</v>
      </c>
      <c r="F231" s="77">
        <v>0.8417</v>
      </c>
      <c r="G231" s="77">
        <v>0.83609999999999995</v>
      </c>
      <c r="H231" s="77">
        <v>0.83740000000000003</v>
      </c>
    </row>
    <row r="232" spans="1:8">
      <c r="A232" s="77" t="s">
        <v>1179</v>
      </c>
      <c r="B232" s="77">
        <v>20130929</v>
      </c>
      <c r="C232" s="173">
        <f t="shared" si="3"/>
        <v>41546</v>
      </c>
      <c r="D232" s="77">
        <v>476</v>
      </c>
      <c r="E232" s="77">
        <v>0.83499999999999996</v>
      </c>
      <c r="F232" s="77">
        <v>0.83540000000000003</v>
      </c>
      <c r="G232" s="77">
        <v>0.83430000000000004</v>
      </c>
      <c r="H232" s="77">
        <v>0.83440000000000003</v>
      </c>
    </row>
    <row r="233" spans="1:8">
      <c r="A233" s="77" t="s">
        <v>1179</v>
      </c>
      <c r="B233" s="77">
        <v>20130930</v>
      </c>
      <c r="C233" s="173">
        <f t="shared" si="3"/>
        <v>41547</v>
      </c>
      <c r="D233" s="77">
        <v>5740</v>
      </c>
      <c r="E233" s="77">
        <v>0.83440000000000003</v>
      </c>
      <c r="F233" s="77">
        <v>0.83860000000000001</v>
      </c>
      <c r="G233" s="77">
        <v>0.83399999999999996</v>
      </c>
      <c r="H233" s="77">
        <v>0.83530000000000004</v>
      </c>
    </row>
    <row r="234" spans="1:8">
      <c r="A234" s="77" t="s">
        <v>1179</v>
      </c>
      <c r="B234" s="77">
        <v>20131001</v>
      </c>
      <c r="C234" s="173">
        <f t="shared" si="3"/>
        <v>41548</v>
      </c>
      <c r="D234" s="77">
        <v>5748</v>
      </c>
      <c r="E234" s="77">
        <v>0.83530000000000004</v>
      </c>
      <c r="F234" s="77">
        <v>0.83640000000000003</v>
      </c>
      <c r="G234" s="77">
        <v>0.83299999999999996</v>
      </c>
      <c r="H234" s="77">
        <v>0.83489999999999998</v>
      </c>
    </row>
    <row r="235" spans="1:8">
      <c r="A235" s="77" t="s">
        <v>1179</v>
      </c>
      <c r="B235" s="77">
        <v>20131002</v>
      </c>
      <c r="C235" s="173">
        <f t="shared" si="3"/>
        <v>41549</v>
      </c>
      <c r="D235" s="77">
        <v>5752</v>
      </c>
      <c r="E235" s="77">
        <v>0.83489999999999998</v>
      </c>
      <c r="F235" s="77">
        <v>0.83789999999999998</v>
      </c>
      <c r="G235" s="77">
        <v>0.83320000000000005</v>
      </c>
      <c r="H235" s="77">
        <v>0.83679999999999999</v>
      </c>
    </row>
    <row r="236" spans="1:8">
      <c r="A236" s="77" t="s">
        <v>1179</v>
      </c>
      <c r="B236" s="77">
        <v>20131003</v>
      </c>
      <c r="C236" s="173">
        <f t="shared" si="3"/>
        <v>41550</v>
      </c>
      <c r="D236" s="77">
        <v>5748</v>
      </c>
      <c r="E236" s="77">
        <v>0.83679999999999999</v>
      </c>
      <c r="F236" s="77">
        <v>0.84370000000000001</v>
      </c>
      <c r="G236" s="77">
        <v>0.8367</v>
      </c>
      <c r="H236" s="77">
        <v>0.84289999999999998</v>
      </c>
    </row>
    <row r="237" spans="1:8">
      <c r="A237" s="77" t="s">
        <v>1179</v>
      </c>
      <c r="B237" s="77">
        <v>20131004</v>
      </c>
      <c r="C237" s="173">
        <f t="shared" si="3"/>
        <v>41551</v>
      </c>
      <c r="D237" s="77">
        <v>4788</v>
      </c>
      <c r="E237" s="77">
        <v>0.84289999999999998</v>
      </c>
      <c r="F237" s="77">
        <v>0.84730000000000005</v>
      </c>
      <c r="G237" s="77">
        <v>0.84199999999999997</v>
      </c>
      <c r="H237" s="77">
        <v>0.84589999999999999</v>
      </c>
    </row>
    <row r="238" spans="1:8">
      <c r="A238" s="77" t="s">
        <v>1179</v>
      </c>
      <c r="B238" s="77">
        <v>20131006</v>
      </c>
      <c r="C238" s="173">
        <f t="shared" si="3"/>
        <v>41553</v>
      </c>
      <c r="D238" s="77">
        <v>480</v>
      </c>
      <c r="E238" s="77">
        <v>0.84609999999999996</v>
      </c>
      <c r="F238" s="77">
        <v>0.84619999999999995</v>
      </c>
      <c r="G238" s="77">
        <v>0.84550000000000003</v>
      </c>
      <c r="H238" s="77">
        <v>0.8458</v>
      </c>
    </row>
    <row r="239" spans="1:8">
      <c r="A239" s="77" t="s">
        <v>1179</v>
      </c>
      <c r="B239" s="77">
        <v>20131007</v>
      </c>
      <c r="C239" s="173">
        <f t="shared" si="3"/>
        <v>41554</v>
      </c>
      <c r="D239" s="77">
        <v>5732</v>
      </c>
      <c r="E239" s="77">
        <v>0.8458</v>
      </c>
      <c r="F239" s="77">
        <v>0.84630000000000005</v>
      </c>
      <c r="G239" s="77">
        <v>0.8427</v>
      </c>
      <c r="H239" s="77">
        <v>0.84340000000000004</v>
      </c>
    </row>
    <row r="240" spans="1:8">
      <c r="A240" s="77" t="s">
        <v>1179</v>
      </c>
      <c r="B240" s="77">
        <v>20131008</v>
      </c>
      <c r="C240" s="173">
        <f t="shared" si="3"/>
        <v>41555</v>
      </c>
      <c r="D240" s="77">
        <v>5736</v>
      </c>
      <c r="E240" s="77">
        <v>0.84340000000000004</v>
      </c>
      <c r="F240" s="77">
        <v>0.84660000000000002</v>
      </c>
      <c r="G240" s="77">
        <v>0.84230000000000005</v>
      </c>
      <c r="H240" s="77">
        <v>0.84340000000000004</v>
      </c>
    </row>
    <row r="241" spans="1:8">
      <c r="A241" s="77" t="s">
        <v>1179</v>
      </c>
      <c r="B241" s="77">
        <v>20131009</v>
      </c>
      <c r="C241" s="173">
        <f t="shared" si="3"/>
        <v>41556</v>
      </c>
      <c r="D241" s="77">
        <v>5744</v>
      </c>
      <c r="E241" s="77">
        <v>0.84350000000000003</v>
      </c>
      <c r="F241" s="77">
        <v>0.84850000000000003</v>
      </c>
      <c r="G241" s="77">
        <v>0.8427</v>
      </c>
      <c r="H241" s="77">
        <v>0.84699999999999998</v>
      </c>
    </row>
    <row r="242" spans="1:8">
      <c r="A242" s="77" t="s">
        <v>1179</v>
      </c>
      <c r="B242" s="77">
        <v>20131010</v>
      </c>
      <c r="C242" s="173">
        <f t="shared" si="3"/>
        <v>41557</v>
      </c>
      <c r="D242" s="77">
        <v>5756</v>
      </c>
      <c r="E242" s="77">
        <v>0.84699999999999998</v>
      </c>
      <c r="F242" s="77">
        <v>0.84899999999999998</v>
      </c>
      <c r="G242" s="77">
        <v>0.84619999999999995</v>
      </c>
      <c r="H242" s="77">
        <v>0.84640000000000004</v>
      </c>
    </row>
    <row r="243" spans="1:8">
      <c r="A243" s="77" t="s">
        <v>1179</v>
      </c>
      <c r="B243" s="77">
        <v>20131011</v>
      </c>
      <c r="C243" s="173">
        <f t="shared" si="3"/>
        <v>41558</v>
      </c>
      <c r="D243" s="77">
        <v>4788</v>
      </c>
      <c r="E243" s="77">
        <v>0.84640000000000004</v>
      </c>
      <c r="F243" s="77">
        <v>0.85070000000000001</v>
      </c>
      <c r="G243" s="77">
        <v>0.84589999999999999</v>
      </c>
      <c r="H243" s="77">
        <v>0.84889999999999999</v>
      </c>
    </row>
    <row r="244" spans="1:8">
      <c r="A244" s="77" t="s">
        <v>1179</v>
      </c>
      <c r="B244" s="77">
        <v>20131013</v>
      </c>
      <c r="C244" s="173">
        <f t="shared" si="3"/>
        <v>41560</v>
      </c>
      <c r="D244" s="77">
        <v>480</v>
      </c>
      <c r="E244" s="77">
        <v>0.84889999999999999</v>
      </c>
      <c r="F244" s="77">
        <v>0.84899999999999998</v>
      </c>
      <c r="G244" s="77">
        <v>0.84850000000000003</v>
      </c>
      <c r="H244" s="77">
        <v>0.84870000000000001</v>
      </c>
    </row>
    <row r="245" spans="1:8">
      <c r="A245" s="77" t="s">
        <v>1179</v>
      </c>
      <c r="B245" s="77">
        <v>20131014</v>
      </c>
      <c r="C245" s="173">
        <f t="shared" si="3"/>
        <v>41561</v>
      </c>
      <c r="D245" s="77">
        <v>5744</v>
      </c>
      <c r="E245" s="77">
        <v>0.84870000000000001</v>
      </c>
      <c r="F245" s="77">
        <v>0.84940000000000004</v>
      </c>
      <c r="G245" s="77">
        <v>0.84770000000000001</v>
      </c>
      <c r="H245" s="77">
        <v>0.84860000000000002</v>
      </c>
    </row>
    <row r="246" spans="1:8">
      <c r="A246" s="77" t="s">
        <v>1179</v>
      </c>
      <c r="B246" s="77">
        <v>20131015</v>
      </c>
      <c r="C246" s="173">
        <f t="shared" si="3"/>
        <v>41562</v>
      </c>
      <c r="D246" s="77">
        <v>5760</v>
      </c>
      <c r="E246" s="77">
        <v>0.84850000000000003</v>
      </c>
      <c r="F246" s="77">
        <v>0.84930000000000005</v>
      </c>
      <c r="G246" s="77">
        <v>0.84430000000000005</v>
      </c>
      <c r="H246" s="77">
        <v>0.84570000000000001</v>
      </c>
    </row>
    <row r="247" spans="1:8">
      <c r="A247" s="77" t="s">
        <v>1179</v>
      </c>
      <c r="B247" s="77">
        <v>20131016</v>
      </c>
      <c r="C247" s="173">
        <f t="shared" si="3"/>
        <v>41563</v>
      </c>
      <c r="D247" s="77">
        <v>5732</v>
      </c>
      <c r="E247" s="77">
        <v>0.84570000000000001</v>
      </c>
      <c r="F247" s="77">
        <v>0.84870000000000001</v>
      </c>
      <c r="G247" s="77">
        <v>0.84309999999999996</v>
      </c>
      <c r="H247" s="77">
        <v>0.8478</v>
      </c>
    </row>
    <row r="248" spans="1:8">
      <c r="A248" s="77" t="s">
        <v>1179</v>
      </c>
      <c r="B248" s="77">
        <v>20131017</v>
      </c>
      <c r="C248" s="173">
        <f t="shared" si="3"/>
        <v>41564</v>
      </c>
      <c r="D248" s="77">
        <v>5728</v>
      </c>
      <c r="E248" s="77">
        <v>0.84789999999999999</v>
      </c>
      <c r="F248" s="77">
        <v>0.84940000000000004</v>
      </c>
      <c r="G248" s="77">
        <v>0.84470000000000001</v>
      </c>
      <c r="H248" s="77">
        <v>0.84599999999999997</v>
      </c>
    </row>
    <row r="249" spans="1:8">
      <c r="A249" s="77" t="s">
        <v>1179</v>
      </c>
      <c r="B249" s="77">
        <v>20131018</v>
      </c>
      <c r="C249" s="173">
        <f t="shared" si="3"/>
        <v>41565</v>
      </c>
      <c r="D249" s="77">
        <v>4784</v>
      </c>
      <c r="E249" s="77">
        <v>0.84599999999999997</v>
      </c>
      <c r="F249" s="77">
        <v>0.84670000000000001</v>
      </c>
      <c r="G249" s="77">
        <v>0.84389999999999998</v>
      </c>
      <c r="H249" s="77">
        <v>0.84609999999999996</v>
      </c>
    </row>
    <row r="250" spans="1:8">
      <c r="A250" s="77" t="s">
        <v>1179</v>
      </c>
      <c r="B250" s="77">
        <v>20131020</v>
      </c>
      <c r="C250" s="173">
        <f t="shared" si="3"/>
        <v>41567</v>
      </c>
      <c r="D250" s="77">
        <v>480</v>
      </c>
      <c r="E250" s="77">
        <v>0.84570000000000001</v>
      </c>
      <c r="F250" s="77">
        <v>0.84619999999999995</v>
      </c>
      <c r="G250" s="77">
        <v>0.84570000000000001</v>
      </c>
      <c r="H250" s="77">
        <v>0.84589999999999999</v>
      </c>
    </row>
    <row r="251" spans="1:8">
      <c r="A251" s="77" t="s">
        <v>1179</v>
      </c>
      <c r="B251" s="77">
        <v>20131021</v>
      </c>
      <c r="C251" s="173">
        <f t="shared" si="3"/>
        <v>41568</v>
      </c>
      <c r="D251" s="77">
        <v>5744</v>
      </c>
      <c r="E251" s="77">
        <v>0.8458</v>
      </c>
      <c r="F251" s="77">
        <v>0.84760000000000002</v>
      </c>
      <c r="G251" s="77">
        <v>0.8448</v>
      </c>
      <c r="H251" s="77">
        <v>0.84730000000000005</v>
      </c>
    </row>
    <row r="252" spans="1:8">
      <c r="A252" s="77" t="s">
        <v>1179</v>
      </c>
      <c r="B252" s="77">
        <v>20131022</v>
      </c>
      <c r="C252" s="173">
        <f t="shared" si="3"/>
        <v>41569</v>
      </c>
      <c r="D252" s="77">
        <v>5732</v>
      </c>
      <c r="E252" s="77">
        <v>0.84730000000000005</v>
      </c>
      <c r="F252" s="77">
        <v>0.84970000000000001</v>
      </c>
      <c r="G252" s="77">
        <v>0.84699999999999998</v>
      </c>
      <c r="H252" s="77">
        <v>0.84860000000000002</v>
      </c>
    </row>
    <row r="253" spans="1:8">
      <c r="A253" s="77" t="s">
        <v>1179</v>
      </c>
      <c r="B253" s="77">
        <v>20131023</v>
      </c>
      <c r="C253" s="173">
        <f t="shared" si="3"/>
        <v>41570</v>
      </c>
      <c r="D253" s="77">
        <v>5740</v>
      </c>
      <c r="E253" s="77">
        <v>0.84860000000000002</v>
      </c>
      <c r="F253" s="77">
        <v>0.85289999999999999</v>
      </c>
      <c r="G253" s="77">
        <v>0.84819999999999995</v>
      </c>
      <c r="H253" s="77">
        <v>0.85229999999999995</v>
      </c>
    </row>
    <row r="254" spans="1:8">
      <c r="A254" s="77" t="s">
        <v>1179</v>
      </c>
      <c r="B254" s="77">
        <v>20131024</v>
      </c>
      <c r="C254" s="173">
        <f t="shared" si="3"/>
        <v>41571</v>
      </c>
      <c r="D254" s="77">
        <v>5752</v>
      </c>
      <c r="E254" s="77">
        <v>0.85219999999999996</v>
      </c>
      <c r="F254" s="77">
        <v>0.85529999999999995</v>
      </c>
      <c r="G254" s="77">
        <v>0.85050000000000003</v>
      </c>
      <c r="H254" s="77">
        <v>0.85189999999999999</v>
      </c>
    </row>
    <row r="255" spans="1:8">
      <c r="A255" s="77" t="s">
        <v>1179</v>
      </c>
      <c r="B255" s="77">
        <v>20131025</v>
      </c>
      <c r="C255" s="173">
        <f t="shared" si="3"/>
        <v>41572</v>
      </c>
      <c r="D255" s="77">
        <v>4796</v>
      </c>
      <c r="E255" s="77">
        <v>0.8518</v>
      </c>
      <c r="F255" s="77">
        <v>0.85399999999999998</v>
      </c>
      <c r="G255" s="77">
        <v>0.85019999999999996</v>
      </c>
      <c r="H255" s="77">
        <v>0.85329999999999995</v>
      </c>
    </row>
    <row r="256" spans="1:8">
      <c r="A256" s="77" t="s">
        <v>1179</v>
      </c>
      <c r="B256" s="77">
        <v>20131027</v>
      </c>
      <c r="C256" s="173">
        <f t="shared" si="3"/>
        <v>41574</v>
      </c>
      <c r="D256" s="77">
        <v>236</v>
      </c>
      <c r="E256" s="77">
        <v>0.85350000000000004</v>
      </c>
      <c r="F256" s="77">
        <v>0.85360000000000003</v>
      </c>
      <c r="G256" s="77">
        <v>0.85309999999999997</v>
      </c>
      <c r="H256" s="77">
        <v>0.85350000000000004</v>
      </c>
    </row>
    <row r="257" spans="1:8">
      <c r="A257" s="77" t="s">
        <v>1179</v>
      </c>
      <c r="B257" s="77">
        <v>20131028</v>
      </c>
      <c r="C257" s="173">
        <f t="shared" si="3"/>
        <v>41575</v>
      </c>
      <c r="D257" s="77">
        <v>5752</v>
      </c>
      <c r="E257" s="77">
        <v>0.85350000000000004</v>
      </c>
      <c r="F257" s="77">
        <v>0.85450000000000004</v>
      </c>
      <c r="G257" s="77">
        <v>0.85170000000000001</v>
      </c>
      <c r="H257" s="77">
        <v>0.85389999999999999</v>
      </c>
    </row>
    <row r="258" spans="1:8">
      <c r="A258" s="77" t="s">
        <v>1179</v>
      </c>
      <c r="B258" s="77">
        <v>20131029</v>
      </c>
      <c r="C258" s="173">
        <f t="shared" si="3"/>
        <v>41576</v>
      </c>
      <c r="D258" s="77">
        <v>5740</v>
      </c>
      <c r="E258" s="77">
        <v>0.85389999999999999</v>
      </c>
      <c r="F258" s="77">
        <v>0.85819999999999996</v>
      </c>
      <c r="G258" s="77">
        <v>0.85389999999999999</v>
      </c>
      <c r="H258" s="77">
        <v>0.85629999999999995</v>
      </c>
    </row>
    <row r="259" spans="1:8">
      <c r="A259" s="77" t="s">
        <v>1179</v>
      </c>
      <c r="B259" s="77">
        <v>20131030</v>
      </c>
      <c r="C259" s="173">
        <f t="shared" ref="C259:C322" si="4">VALUE(LEFT(B259,4)&amp;"."&amp;MID(B259,5,2)&amp;"."&amp;RIGHT(B259,2))</f>
        <v>41577</v>
      </c>
      <c r="D259" s="77">
        <v>5748</v>
      </c>
      <c r="E259" s="77">
        <v>0.85629999999999995</v>
      </c>
      <c r="F259" s="77">
        <v>0.85750000000000004</v>
      </c>
      <c r="G259" s="77">
        <v>0.85550000000000004</v>
      </c>
      <c r="H259" s="77">
        <v>0.85599999999999998</v>
      </c>
    </row>
    <row r="260" spans="1:8">
      <c r="A260" s="77" t="s">
        <v>1179</v>
      </c>
      <c r="B260" s="77">
        <v>20131031</v>
      </c>
      <c r="C260" s="173">
        <f t="shared" si="4"/>
        <v>41578</v>
      </c>
      <c r="D260" s="77">
        <v>5736</v>
      </c>
      <c r="E260" s="77">
        <v>0.85589999999999999</v>
      </c>
      <c r="F260" s="77">
        <v>0.85650000000000004</v>
      </c>
      <c r="G260" s="77">
        <v>0.8458</v>
      </c>
      <c r="H260" s="77">
        <v>0.84670000000000001</v>
      </c>
    </row>
    <row r="261" spans="1:8">
      <c r="A261" s="77" t="s">
        <v>1179</v>
      </c>
      <c r="B261" s="77">
        <v>20131101</v>
      </c>
      <c r="C261" s="173">
        <f t="shared" si="4"/>
        <v>41579</v>
      </c>
      <c r="D261" s="77">
        <v>5024</v>
      </c>
      <c r="E261" s="77">
        <v>0.84609999999999996</v>
      </c>
      <c r="F261" s="77">
        <v>0.84750000000000003</v>
      </c>
      <c r="G261" s="77">
        <v>0.84419999999999995</v>
      </c>
      <c r="H261" s="77">
        <v>0.8468</v>
      </c>
    </row>
    <row r="262" spans="1:8">
      <c r="A262" s="77" t="s">
        <v>1179</v>
      </c>
      <c r="B262" s="77">
        <v>20131103</v>
      </c>
      <c r="C262" s="173">
        <f t="shared" si="4"/>
        <v>41581</v>
      </c>
      <c r="D262" s="77">
        <v>236</v>
      </c>
      <c r="E262" s="77">
        <v>0.84650000000000003</v>
      </c>
      <c r="F262" s="77">
        <v>0.84719999999999995</v>
      </c>
      <c r="G262" s="77">
        <v>0.84650000000000003</v>
      </c>
      <c r="H262" s="77">
        <v>0.84689999999999999</v>
      </c>
    </row>
    <row r="263" spans="1:8">
      <c r="A263" s="77" t="s">
        <v>1179</v>
      </c>
      <c r="B263" s="77">
        <v>20131104</v>
      </c>
      <c r="C263" s="173">
        <f t="shared" si="4"/>
        <v>41582</v>
      </c>
      <c r="D263" s="77">
        <v>5760</v>
      </c>
      <c r="E263" s="77">
        <v>0.84689999999999999</v>
      </c>
      <c r="F263" s="77">
        <v>0.84740000000000004</v>
      </c>
      <c r="G263" s="77">
        <v>0.84509999999999996</v>
      </c>
      <c r="H263" s="77">
        <v>0.84609999999999996</v>
      </c>
    </row>
    <row r="264" spans="1:8">
      <c r="A264" s="77" t="s">
        <v>1179</v>
      </c>
      <c r="B264" s="77">
        <v>20131105</v>
      </c>
      <c r="C264" s="173">
        <f t="shared" si="4"/>
        <v>41583</v>
      </c>
      <c r="D264" s="77">
        <v>5752</v>
      </c>
      <c r="E264" s="77">
        <v>0.84599999999999997</v>
      </c>
      <c r="F264" s="77">
        <v>0.84619999999999995</v>
      </c>
      <c r="G264" s="77">
        <v>0.83899999999999997</v>
      </c>
      <c r="H264" s="77">
        <v>0.83930000000000005</v>
      </c>
    </row>
    <row r="265" spans="1:8">
      <c r="A265" s="77" t="s">
        <v>1179</v>
      </c>
      <c r="B265" s="77">
        <v>20131106</v>
      </c>
      <c r="C265" s="173">
        <f t="shared" si="4"/>
        <v>41584</v>
      </c>
      <c r="D265" s="77">
        <v>5732</v>
      </c>
      <c r="E265" s="77">
        <v>0.83940000000000003</v>
      </c>
      <c r="F265" s="77">
        <v>0.84140000000000004</v>
      </c>
      <c r="G265" s="77">
        <v>0.83760000000000001</v>
      </c>
      <c r="H265" s="77">
        <v>0.84030000000000005</v>
      </c>
    </row>
    <row r="266" spans="1:8">
      <c r="A266" s="77" t="s">
        <v>1179</v>
      </c>
      <c r="B266" s="77">
        <v>20131107</v>
      </c>
      <c r="C266" s="173">
        <f t="shared" si="4"/>
        <v>41585</v>
      </c>
      <c r="D266" s="77">
        <v>5756</v>
      </c>
      <c r="E266" s="77">
        <v>0.84019999999999995</v>
      </c>
      <c r="F266" s="77">
        <v>0.84089999999999998</v>
      </c>
      <c r="G266" s="77">
        <v>0.82979999999999998</v>
      </c>
      <c r="H266" s="77">
        <v>0.83309999999999995</v>
      </c>
    </row>
    <row r="267" spans="1:8">
      <c r="A267" s="77" t="s">
        <v>1179</v>
      </c>
      <c r="B267" s="77">
        <v>20131108</v>
      </c>
      <c r="C267" s="173">
        <f t="shared" si="4"/>
        <v>41586</v>
      </c>
      <c r="D267" s="77">
        <v>5028</v>
      </c>
      <c r="E267" s="77">
        <v>0.83320000000000005</v>
      </c>
      <c r="F267" s="77">
        <v>0.83589999999999998</v>
      </c>
      <c r="G267" s="77">
        <v>0.83209999999999995</v>
      </c>
      <c r="H267" s="77">
        <v>0.83430000000000004</v>
      </c>
    </row>
    <row r="268" spans="1:8">
      <c r="A268" s="77" t="s">
        <v>1179</v>
      </c>
      <c r="B268" s="77">
        <v>20131110</v>
      </c>
      <c r="C268" s="173">
        <f t="shared" si="4"/>
        <v>41588</v>
      </c>
      <c r="D268" s="77">
        <v>236</v>
      </c>
      <c r="E268" s="77">
        <v>0.83440000000000003</v>
      </c>
      <c r="F268" s="77">
        <v>0.83460000000000001</v>
      </c>
      <c r="G268" s="77">
        <v>0.83409999999999995</v>
      </c>
      <c r="H268" s="77">
        <v>0.83430000000000004</v>
      </c>
    </row>
    <row r="269" spans="1:8">
      <c r="A269" s="77" t="s">
        <v>1179</v>
      </c>
      <c r="B269" s="77">
        <v>20131111</v>
      </c>
      <c r="C269" s="173">
        <f t="shared" si="4"/>
        <v>41589</v>
      </c>
      <c r="D269" s="77">
        <v>5748</v>
      </c>
      <c r="E269" s="77">
        <v>0.83440000000000003</v>
      </c>
      <c r="F269" s="77">
        <v>0.83930000000000005</v>
      </c>
      <c r="G269" s="77">
        <v>0.8337</v>
      </c>
      <c r="H269" s="77">
        <v>0.83819999999999995</v>
      </c>
    </row>
    <row r="270" spans="1:8">
      <c r="A270" s="77" t="s">
        <v>1179</v>
      </c>
      <c r="B270" s="77">
        <v>20131112</v>
      </c>
      <c r="C270" s="173">
        <f t="shared" si="4"/>
        <v>41590</v>
      </c>
      <c r="D270" s="77">
        <v>5672</v>
      </c>
      <c r="E270" s="77">
        <v>0.83819999999999995</v>
      </c>
      <c r="F270" s="77">
        <v>0.84489999999999998</v>
      </c>
      <c r="G270" s="77">
        <v>0.83750000000000002</v>
      </c>
      <c r="H270" s="77">
        <v>0.84489999999999998</v>
      </c>
    </row>
    <row r="271" spans="1:8">
      <c r="A271" s="77" t="s">
        <v>1179</v>
      </c>
      <c r="B271" s="77">
        <v>20131113</v>
      </c>
      <c r="C271" s="173">
        <f t="shared" si="4"/>
        <v>41591</v>
      </c>
      <c r="D271" s="77">
        <v>5740</v>
      </c>
      <c r="E271" s="77">
        <v>0.84499999999999997</v>
      </c>
      <c r="F271" s="77">
        <v>0.84609999999999996</v>
      </c>
      <c r="G271" s="77">
        <v>0.83750000000000002</v>
      </c>
      <c r="H271" s="77">
        <v>0.84019999999999995</v>
      </c>
    </row>
    <row r="272" spans="1:8">
      <c r="A272" s="77" t="s">
        <v>1179</v>
      </c>
      <c r="B272" s="77">
        <v>20131114</v>
      </c>
      <c r="C272" s="173">
        <f t="shared" si="4"/>
        <v>41592</v>
      </c>
      <c r="D272" s="77">
        <v>5756</v>
      </c>
      <c r="E272" s="77">
        <v>0.84019999999999995</v>
      </c>
      <c r="F272" s="77">
        <v>0.84119999999999995</v>
      </c>
      <c r="G272" s="77">
        <v>0.83599999999999997</v>
      </c>
      <c r="H272" s="77">
        <v>0.83750000000000002</v>
      </c>
    </row>
    <row r="273" spans="1:8">
      <c r="A273" s="77" t="s">
        <v>1179</v>
      </c>
      <c r="B273" s="77">
        <v>20131115</v>
      </c>
      <c r="C273" s="173">
        <f t="shared" si="4"/>
        <v>41593</v>
      </c>
      <c r="D273" s="77">
        <v>5032</v>
      </c>
      <c r="E273" s="77">
        <v>0.83740000000000003</v>
      </c>
      <c r="F273" s="77">
        <v>0.83840000000000003</v>
      </c>
      <c r="G273" s="77">
        <v>0.83550000000000002</v>
      </c>
      <c r="H273" s="77">
        <v>0.83699999999999997</v>
      </c>
    </row>
    <row r="274" spans="1:8">
      <c r="A274" s="77" t="s">
        <v>1179</v>
      </c>
      <c r="B274" s="77">
        <v>20131117</v>
      </c>
      <c r="C274" s="173">
        <f t="shared" si="4"/>
        <v>41595</v>
      </c>
      <c r="D274" s="77">
        <v>228</v>
      </c>
      <c r="E274" s="77">
        <v>0.83679999999999999</v>
      </c>
      <c r="F274" s="77">
        <v>0.83699999999999997</v>
      </c>
      <c r="G274" s="77">
        <v>0.83660000000000001</v>
      </c>
      <c r="H274" s="77">
        <v>0.83679999999999999</v>
      </c>
    </row>
    <row r="275" spans="1:8">
      <c r="A275" s="77" t="s">
        <v>1179</v>
      </c>
      <c r="B275" s="77">
        <v>20131118</v>
      </c>
      <c r="C275" s="173">
        <f t="shared" si="4"/>
        <v>41596</v>
      </c>
      <c r="D275" s="77">
        <v>5752</v>
      </c>
      <c r="E275" s="77">
        <v>0.8367</v>
      </c>
      <c r="F275" s="77">
        <v>0.83979999999999999</v>
      </c>
      <c r="G275" s="77">
        <v>0.83589999999999998</v>
      </c>
      <c r="H275" s="77">
        <v>0.83799999999999997</v>
      </c>
    </row>
    <row r="276" spans="1:8">
      <c r="A276" s="77" t="s">
        <v>1179</v>
      </c>
      <c r="B276" s="77">
        <v>20131119</v>
      </c>
      <c r="C276" s="173">
        <f t="shared" si="4"/>
        <v>41597</v>
      </c>
      <c r="D276" s="77">
        <v>5756</v>
      </c>
      <c r="E276" s="77">
        <v>0.83809999999999996</v>
      </c>
      <c r="F276" s="77">
        <v>0.84019999999999995</v>
      </c>
      <c r="G276" s="77">
        <v>0.83760000000000001</v>
      </c>
      <c r="H276" s="77">
        <v>0.83960000000000001</v>
      </c>
    </row>
    <row r="277" spans="1:8">
      <c r="A277" s="77" t="s">
        <v>1179</v>
      </c>
      <c r="B277" s="77">
        <v>20131120</v>
      </c>
      <c r="C277" s="173">
        <f t="shared" si="4"/>
        <v>41598</v>
      </c>
      <c r="D277" s="77">
        <v>5660</v>
      </c>
      <c r="E277" s="77">
        <v>0.83960000000000001</v>
      </c>
      <c r="F277" s="77">
        <v>0.84130000000000005</v>
      </c>
      <c r="G277" s="77">
        <v>0.83230000000000004</v>
      </c>
      <c r="H277" s="77">
        <v>0.83430000000000004</v>
      </c>
    </row>
    <row r="278" spans="1:8">
      <c r="A278" s="77" t="s">
        <v>1179</v>
      </c>
      <c r="B278" s="77">
        <v>20131121</v>
      </c>
      <c r="C278" s="173">
        <f t="shared" si="4"/>
        <v>41599</v>
      </c>
      <c r="D278" s="77">
        <v>5724</v>
      </c>
      <c r="E278" s="77">
        <v>0.83420000000000005</v>
      </c>
      <c r="F278" s="77">
        <v>0.83550000000000002</v>
      </c>
      <c r="G278" s="77">
        <v>0.83179999999999998</v>
      </c>
      <c r="H278" s="77">
        <v>0.83199999999999996</v>
      </c>
    </row>
    <row r="279" spans="1:8">
      <c r="A279" s="77" t="s">
        <v>1179</v>
      </c>
      <c r="B279" s="77">
        <v>20131122</v>
      </c>
      <c r="C279" s="173">
        <f t="shared" si="4"/>
        <v>41600</v>
      </c>
      <c r="D279" s="77">
        <v>5020</v>
      </c>
      <c r="E279" s="77">
        <v>0.83240000000000003</v>
      </c>
      <c r="F279" s="77">
        <v>0.83589999999999998</v>
      </c>
      <c r="G279" s="77">
        <v>0.83140000000000003</v>
      </c>
      <c r="H279" s="77">
        <v>0.83520000000000005</v>
      </c>
    </row>
    <row r="280" spans="1:8">
      <c r="A280" s="77" t="s">
        <v>1179</v>
      </c>
      <c r="B280" s="77">
        <v>20131124</v>
      </c>
      <c r="C280" s="173">
        <f t="shared" si="4"/>
        <v>41602</v>
      </c>
      <c r="D280" s="77">
        <v>236</v>
      </c>
      <c r="E280" s="77">
        <v>0.83479999999999999</v>
      </c>
      <c r="F280" s="77">
        <v>0.83509999999999995</v>
      </c>
      <c r="G280" s="77">
        <v>0.83460000000000001</v>
      </c>
      <c r="H280" s="77">
        <v>0.83460000000000001</v>
      </c>
    </row>
    <row r="281" spans="1:8">
      <c r="A281" s="77" t="s">
        <v>1179</v>
      </c>
      <c r="B281" s="77">
        <v>20131125</v>
      </c>
      <c r="C281" s="173">
        <f t="shared" si="4"/>
        <v>41603</v>
      </c>
      <c r="D281" s="77">
        <v>5748</v>
      </c>
      <c r="E281" s="77">
        <v>0.83450000000000002</v>
      </c>
      <c r="F281" s="77">
        <v>0.83709999999999996</v>
      </c>
      <c r="G281" s="77">
        <v>0.83379999999999999</v>
      </c>
      <c r="H281" s="77">
        <v>0.83640000000000003</v>
      </c>
    </row>
    <row r="282" spans="1:8">
      <c r="A282" s="77" t="s">
        <v>1179</v>
      </c>
      <c r="B282" s="77">
        <v>20131126</v>
      </c>
      <c r="C282" s="173">
        <f t="shared" si="4"/>
        <v>41604</v>
      </c>
      <c r="D282" s="77">
        <v>5740</v>
      </c>
      <c r="E282" s="77">
        <v>0.83650000000000002</v>
      </c>
      <c r="F282" s="77">
        <v>0.83889999999999998</v>
      </c>
      <c r="G282" s="77">
        <v>0.83589999999999998</v>
      </c>
      <c r="H282" s="77">
        <v>0.83679999999999999</v>
      </c>
    </row>
    <row r="283" spans="1:8">
      <c r="A283" s="77" t="s">
        <v>1179</v>
      </c>
      <c r="B283" s="77">
        <v>20131127</v>
      </c>
      <c r="C283" s="173">
        <f t="shared" si="4"/>
        <v>41605</v>
      </c>
      <c r="D283" s="77">
        <v>5724</v>
      </c>
      <c r="E283" s="77">
        <v>0.8367</v>
      </c>
      <c r="F283" s="77">
        <v>0.83840000000000003</v>
      </c>
      <c r="G283" s="77">
        <v>0.83289999999999997</v>
      </c>
      <c r="H283" s="77">
        <v>0.83320000000000005</v>
      </c>
    </row>
    <row r="284" spans="1:8">
      <c r="A284" s="77" t="s">
        <v>1179</v>
      </c>
      <c r="B284" s="77">
        <v>20131128</v>
      </c>
      <c r="C284" s="173">
        <f t="shared" si="4"/>
        <v>41606</v>
      </c>
      <c r="D284" s="77">
        <v>5696</v>
      </c>
      <c r="E284" s="77">
        <v>0.83320000000000005</v>
      </c>
      <c r="F284" s="77">
        <v>0.83499999999999996</v>
      </c>
      <c r="G284" s="77">
        <v>0.83109999999999995</v>
      </c>
      <c r="H284" s="77">
        <v>0.83240000000000003</v>
      </c>
    </row>
    <row r="285" spans="1:8">
      <c r="A285" s="77" t="s">
        <v>1179</v>
      </c>
      <c r="B285" s="77">
        <v>20131129</v>
      </c>
      <c r="C285" s="173">
        <f t="shared" si="4"/>
        <v>41607</v>
      </c>
      <c r="D285" s="77">
        <v>5040</v>
      </c>
      <c r="E285" s="77">
        <v>0.83230000000000004</v>
      </c>
      <c r="F285" s="77">
        <v>0.83430000000000004</v>
      </c>
      <c r="G285" s="77">
        <v>0.82950000000000002</v>
      </c>
      <c r="H285" s="77">
        <v>0.82979999999999998</v>
      </c>
    </row>
    <row r="286" spans="1:8">
      <c r="A286" s="77" t="s">
        <v>1179</v>
      </c>
      <c r="B286" s="77">
        <v>20131201</v>
      </c>
      <c r="C286" s="173">
        <f t="shared" si="4"/>
        <v>41609</v>
      </c>
      <c r="D286" s="77">
        <v>236</v>
      </c>
      <c r="E286" s="77">
        <v>0.82979999999999998</v>
      </c>
      <c r="F286" s="77">
        <v>0.83</v>
      </c>
      <c r="G286" s="77">
        <v>0.82940000000000003</v>
      </c>
      <c r="H286" s="77">
        <v>0.82950000000000002</v>
      </c>
    </row>
    <row r="287" spans="1:8">
      <c r="A287" s="77" t="s">
        <v>1179</v>
      </c>
      <c r="B287" s="77">
        <v>20131202</v>
      </c>
      <c r="C287" s="173">
        <f t="shared" si="4"/>
        <v>41610</v>
      </c>
      <c r="D287" s="77">
        <v>5756</v>
      </c>
      <c r="E287" s="77">
        <v>0.8296</v>
      </c>
      <c r="F287" s="77">
        <v>0.8296</v>
      </c>
      <c r="G287" s="77">
        <v>0.82499999999999996</v>
      </c>
      <c r="H287" s="77">
        <v>0.82769999999999999</v>
      </c>
    </row>
    <row r="288" spans="1:8">
      <c r="A288" s="77" t="s">
        <v>1179</v>
      </c>
      <c r="B288" s="77">
        <v>20131203</v>
      </c>
      <c r="C288" s="173">
        <f t="shared" si="4"/>
        <v>41611</v>
      </c>
      <c r="D288" s="77">
        <v>5748</v>
      </c>
      <c r="E288" s="77">
        <v>0.82769999999999999</v>
      </c>
      <c r="F288" s="77">
        <v>0.82930000000000004</v>
      </c>
      <c r="G288" s="77">
        <v>0.8256</v>
      </c>
      <c r="H288" s="77">
        <v>0.82899999999999996</v>
      </c>
    </row>
    <row r="289" spans="1:8">
      <c r="A289" s="77" t="s">
        <v>1179</v>
      </c>
      <c r="B289" s="77">
        <v>20131204</v>
      </c>
      <c r="C289" s="173">
        <f t="shared" si="4"/>
        <v>41612</v>
      </c>
      <c r="D289" s="77">
        <v>5756</v>
      </c>
      <c r="E289" s="77">
        <v>0.82909999999999995</v>
      </c>
      <c r="F289" s="77">
        <v>0.83150000000000002</v>
      </c>
      <c r="G289" s="77">
        <v>0.82720000000000005</v>
      </c>
      <c r="H289" s="77">
        <v>0.82950000000000002</v>
      </c>
    </row>
    <row r="290" spans="1:8">
      <c r="A290" s="77" t="s">
        <v>1179</v>
      </c>
      <c r="B290" s="77">
        <v>20131205</v>
      </c>
      <c r="C290" s="173">
        <f t="shared" si="4"/>
        <v>41613</v>
      </c>
      <c r="D290" s="77">
        <v>5740</v>
      </c>
      <c r="E290" s="77">
        <v>0.82950000000000002</v>
      </c>
      <c r="F290" s="77">
        <v>0.8377</v>
      </c>
      <c r="G290" s="77">
        <v>0.82899999999999996</v>
      </c>
      <c r="H290" s="77">
        <v>0.8367</v>
      </c>
    </row>
    <row r="291" spans="1:8">
      <c r="A291" s="77" t="s">
        <v>1179</v>
      </c>
      <c r="B291" s="77">
        <v>20131206</v>
      </c>
      <c r="C291" s="173">
        <f t="shared" si="4"/>
        <v>41614</v>
      </c>
      <c r="D291" s="77">
        <v>5036</v>
      </c>
      <c r="E291" s="77">
        <v>0.8367</v>
      </c>
      <c r="F291" s="77">
        <v>0.8387</v>
      </c>
      <c r="G291" s="77">
        <v>0.83450000000000002</v>
      </c>
      <c r="H291" s="77">
        <v>0.83830000000000005</v>
      </c>
    </row>
    <row r="292" spans="1:8">
      <c r="A292" s="77" t="s">
        <v>1179</v>
      </c>
      <c r="B292" s="77">
        <v>20131208</v>
      </c>
      <c r="C292" s="173">
        <f t="shared" si="4"/>
        <v>41616</v>
      </c>
      <c r="D292" s="77">
        <v>236</v>
      </c>
      <c r="E292" s="77">
        <v>0.83860000000000001</v>
      </c>
      <c r="F292" s="77">
        <v>0.83889999999999998</v>
      </c>
      <c r="G292" s="77">
        <v>0.83840000000000003</v>
      </c>
      <c r="H292" s="77">
        <v>0.83850000000000002</v>
      </c>
    </row>
    <row r="293" spans="1:8">
      <c r="A293" s="77" t="s">
        <v>1179</v>
      </c>
      <c r="B293" s="77">
        <v>20131209</v>
      </c>
      <c r="C293" s="173">
        <f t="shared" si="4"/>
        <v>41617</v>
      </c>
      <c r="D293" s="77">
        <v>5748</v>
      </c>
      <c r="E293" s="77">
        <v>0.83850000000000002</v>
      </c>
      <c r="F293" s="77">
        <v>0.83930000000000005</v>
      </c>
      <c r="G293" s="77">
        <v>0.83579999999999999</v>
      </c>
      <c r="H293" s="77">
        <v>0.83620000000000005</v>
      </c>
    </row>
    <row r="294" spans="1:8">
      <c r="A294" s="77" t="s">
        <v>1179</v>
      </c>
      <c r="B294" s="77">
        <v>20131210</v>
      </c>
      <c r="C294" s="173">
        <f t="shared" si="4"/>
        <v>41618</v>
      </c>
      <c r="D294" s="77">
        <v>5748</v>
      </c>
      <c r="E294" s="77">
        <v>0.83620000000000005</v>
      </c>
      <c r="F294" s="77">
        <v>0.83889999999999998</v>
      </c>
      <c r="G294" s="77">
        <v>0.83479999999999999</v>
      </c>
      <c r="H294" s="77">
        <v>0.83630000000000004</v>
      </c>
    </row>
    <row r="295" spans="1:8">
      <c r="A295" s="77" t="s">
        <v>1179</v>
      </c>
      <c r="B295" s="77">
        <v>20131211</v>
      </c>
      <c r="C295" s="173">
        <f t="shared" si="4"/>
        <v>41619</v>
      </c>
      <c r="D295" s="77">
        <v>5748</v>
      </c>
      <c r="E295" s="77">
        <v>0.83630000000000004</v>
      </c>
      <c r="F295" s="77">
        <v>0.84289999999999998</v>
      </c>
      <c r="G295" s="77">
        <v>0.83609999999999995</v>
      </c>
      <c r="H295" s="77">
        <v>0.84160000000000001</v>
      </c>
    </row>
    <row r="296" spans="1:8">
      <c r="A296" s="77" t="s">
        <v>1179</v>
      </c>
      <c r="B296" s="77">
        <v>20131212</v>
      </c>
      <c r="C296" s="173">
        <f t="shared" si="4"/>
        <v>41620</v>
      </c>
      <c r="D296" s="77">
        <v>5756</v>
      </c>
      <c r="E296" s="77">
        <v>0.84160000000000001</v>
      </c>
      <c r="F296" s="77">
        <v>0.84289999999999998</v>
      </c>
      <c r="G296" s="77">
        <v>0.83889999999999998</v>
      </c>
      <c r="H296" s="77">
        <v>0.84079999999999999</v>
      </c>
    </row>
    <row r="297" spans="1:8">
      <c r="A297" s="77" t="s">
        <v>1179</v>
      </c>
      <c r="B297" s="77">
        <v>20131213</v>
      </c>
      <c r="C297" s="173">
        <f t="shared" si="4"/>
        <v>41621</v>
      </c>
      <c r="D297" s="77">
        <v>5024</v>
      </c>
      <c r="E297" s="77">
        <v>0.84130000000000005</v>
      </c>
      <c r="F297" s="77">
        <v>0.84379999999999999</v>
      </c>
      <c r="G297" s="77">
        <v>0.84060000000000001</v>
      </c>
      <c r="H297" s="77">
        <v>0.84250000000000003</v>
      </c>
    </row>
    <row r="298" spans="1:8">
      <c r="A298" s="77" t="s">
        <v>1179</v>
      </c>
      <c r="B298" s="77">
        <v>20131215</v>
      </c>
      <c r="C298" s="173">
        <f t="shared" si="4"/>
        <v>41623</v>
      </c>
      <c r="D298" s="77">
        <v>236</v>
      </c>
      <c r="E298" s="77">
        <v>0.84219999999999995</v>
      </c>
      <c r="F298" s="77">
        <v>0.84279999999999999</v>
      </c>
      <c r="G298" s="77">
        <v>0.84209999999999996</v>
      </c>
      <c r="H298" s="77">
        <v>0.84260000000000002</v>
      </c>
    </row>
    <row r="299" spans="1:8">
      <c r="A299" s="77" t="s">
        <v>1179</v>
      </c>
      <c r="B299" s="77">
        <v>20131216</v>
      </c>
      <c r="C299" s="173">
        <f t="shared" si="4"/>
        <v>41624</v>
      </c>
      <c r="D299" s="77">
        <v>5744</v>
      </c>
      <c r="E299" s="77">
        <v>0.8427</v>
      </c>
      <c r="F299" s="77">
        <v>0.84519999999999995</v>
      </c>
      <c r="G299" s="77">
        <v>0.8417</v>
      </c>
      <c r="H299" s="77">
        <v>0.84399999999999997</v>
      </c>
    </row>
    <row r="300" spans="1:8">
      <c r="A300" s="77" t="s">
        <v>1179</v>
      </c>
      <c r="B300" s="77">
        <v>20131217</v>
      </c>
      <c r="C300" s="173">
        <f t="shared" si="4"/>
        <v>41625</v>
      </c>
      <c r="D300" s="77">
        <v>5752</v>
      </c>
      <c r="E300" s="77">
        <v>0.84399999999999997</v>
      </c>
      <c r="F300" s="77">
        <v>0.84640000000000004</v>
      </c>
      <c r="G300" s="77">
        <v>0.84289999999999998</v>
      </c>
      <c r="H300" s="77">
        <v>0.84619999999999995</v>
      </c>
    </row>
    <row r="301" spans="1:8">
      <c r="A301" s="77" t="s">
        <v>1179</v>
      </c>
      <c r="B301" s="77">
        <v>20131218</v>
      </c>
      <c r="C301" s="173">
        <f t="shared" si="4"/>
        <v>41626</v>
      </c>
      <c r="D301" s="77">
        <v>5752</v>
      </c>
      <c r="E301" s="77">
        <v>0.84609999999999996</v>
      </c>
      <c r="F301" s="77">
        <v>0.84619999999999995</v>
      </c>
      <c r="G301" s="77">
        <v>0.83409999999999995</v>
      </c>
      <c r="H301" s="77">
        <v>0.83460000000000001</v>
      </c>
    </row>
    <row r="302" spans="1:8">
      <c r="A302" s="77" t="s">
        <v>1179</v>
      </c>
      <c r="B302" s="77">
        <v>20131219</v>
      </c>
      <c r="C302" s="173">
        <f t="shared" si="4"/>
        <v>41627</v>
      </c>
      <c r="D302" s="77">
        <v>5752</v>
      </c>
      <c r="E302" s="77">
        <v>0.83450000000000002</v>
      </c>
      <c r="F302" s="77">
        <v>0.83650000000000002</v>
      </c>
      <c r="G302" s="77">
        <v>0.83320000000000005</v>
      </c>
      <c r="H302" s="77">
        <v>0.83430000000000004</v>
      </c>
    </row>
    <row r="303" spans="1:8">
      <c r="A303" s="77" t="s">
        <v>1179</v>
      </c>
      <c r="B303" s="77">
        <v>20131220</v>
      </c>
      <c r="C303" s="173">
        <f t="shared" si="4"/>
        <v>41628</v>
      </c>
      <c r="D303" s="77">
        <v>5028</v>
      </c>
      <c r="E303" s="77">
        <v>0.83420000000000005</v>
      </c>
      <c r="F303" s="77">
        <v>0.83709999999999996</v>
      </c>
      <c r="G303" s="77">
        <v>0.83279999999999998</v>
      </c>
      <c r="H303" s="77">
        <v>0.83679999999999999</v>
      </c>
    </row>
    <row r="304" spans="1:8">
      <c r="A304" s="77" t="s">
        <v>1179</v>
      </c>
      <c r="B304" s="77">
        <v>20131222</v>
      </c>
      <c r="C304" s="173">
        <f t="shared" si="4"/>
        <v>41630</v>
      </c>
      <c r="D304" s="77">
        <v>240</v>
      </c>
      <c r="E304" s="77">
        <v>0.83699999999999997</v>
      </c>
      <c r="F304" s="77">
        <v>0.83750000000000002</v>
      </c>
      <c r="G304" s="77">
        <v>0.83699999999999997</v>
      </c>
      <c r="H304" s="77">
        <v>0.83730000000000004</v>
      </c>
    </row>
    <row r="305" spans="1:8">
      <c r="A305" s="77" t="s">
        <v>1179</v>
      </c>
      <c r="B305" s="77">
        <v>20131223</v>
      </c>
      <c r="C305" s="173">
        <f t="shared" si="4"/>
        <v>41631</v>
      </c>
      <c r="D305" s="77">
        <v>5492</v>
      </c>
      <c r="E305" s="77">
        <v>0.83740000000000003</v>
      </c>
      <c r="F305" s="77">
        <v>0.83860000000000001</v>
      </c>
      <c r="G305" s="77">
        <v>0.83530000000000004</v>
      </c>
      <c r="H305" s="77">
        <v>0.83750000000000002</v>
      </c>
    </row>
    <row r="306" spans="1:8">
      <c r="A306" s="77" t="s">
        <v>1179</v>
      </c>
      <c r="B306" s="77">
        <v>20131226</v>
      </c>
      <c r="C306" s="173">
        <f t="shared" si="4"/>
        <v>41634</v>
      </c>
      <c r="D306" s="77">
        <v>5728</v>
      </c>
      <c r="E306" s="77">
        <v>0.83560000000000001</v>
      </c>
      <c r="F306" s="77">
        <v>0.83630000000000004</v>
      </c>
      <c r="G306" s="77">
        <v>0.8327</v>
      </c>
      <c r="H306" s="77">
        <v>0.83409999999999995</v>
      </c>
    </row>
    <row r="307" spans="1:8">
      <c r="A307" s="77" t="s">
        <v>1179</v>
      </c>
      <c r="B307" s="77">
        <v>20131227</v>
      </c>
      <c r="C307" s="173">
        <f t="shared" si="4"/>
        <v>41635</v>
      </c>
      <c r="D307" s="77">
        <v>5028</v>
      </c>
      <c r="E307" s="77">
        <v>0.83409999999999995</v>
      </c>
      <c r="F307" s="77">
        <v>0.83889999999999998</v>
      </c>
      <c r="G307" s="77">
        <v>0.83360000000000001</v>
      </c>
      <c r="H307" s="77">
        <v>0.83389999999999997</v>
      </c>
    </row>
    <row r="308" spans="1:8">
      <c r="A308" s="77" t="s">
        <v>1179</v>
      </c>
      <c r="B308" s="77">
        <v>20131229</v>
      </c>
      <c r="C308" s="173">
        <f t="shared" si="4"/>
        <v>41637</v>
      </c>
      <c r="D308" s="77">
        <v>240</v>
      </c>
      <c r="E308" s="77">
        <v>0.83440000000000003</v>
      </c>
      <c r="F308" s="77">
        <v>0.83440000000000003</v>
      </c>
      <c r="G308" s="77">
        <v>0.83350000000000002</v>
      </c>
      <c r="H308" s="77">
        <v>0.83420000000000005</v>
      </c>
    </row>
    <row r="309" spans="1:8">
      <c r="A309" s="77" t="s">
        <v>1179</v>
      </c>
      <c r="B309" s="77">
        <v>20131230</v>
      </c>
      <c r="C309" s="173">
        <f t="shared" si="4"/>
        <v>41638</v>
      </c>
      <c r="D309" s="77">
        <v>5744</v>
      </c>
      <c r="E309" s="77">
        <v>0.83420000000000005</v>
      </c>
      <c r="F309" s="77">
        <v>0.83709999999999996</v>
      </c>
      <c r="G309" s="77">
        <v>0.8327</v>
      </c>
      <c r="H309" s="77">
        <v>0.83709999999999996</v>
      </c>
    </row>
    <row r="310" spans="1:8">
      <c r="A310" s="77" t="s">
        <v>1179</v>
      </c>
      <c r="B310" s="77">
        <v>20131231</v>
      </c>
      <c r="C310" s="173">
        <f t="shared" si="4"/>
        <v>41639</v>
      </c>
      <c r="D310" s="77">
        <v>4540</v>
      </c>
      <c r="E310" s="77">
        <v>0.83709999999999996</v>
      </c>
      <c r="F310" s="77">
        <v>0.83709999999999996</v>
      </c>
      <c r="G310" s="77">
        <v>0.83069999999999999</v>
      </c>
      <c r="H310" s="77">
        <v>0.83150000000000002</v>
      </c>
    </row>
    <row r="311" spans="1:8">
      <c r="A311" s="77" t="s">
        <v>1179</v>
      </c>
      <c r="B311" s="77">
        <v>20140101</v>
      </c>
      <c r="C311" s="173">
        <f t="shared" si="4"/>
        <v>41640</v>
      </c>
      <c r="D311" s="77">
        <v>236</v>
      </c>
      <c r="E311" s="77">
        <v>0.83</v>
      </c>
      <c r="F311" s="77">
        <v>0.83040000000000003</v>
      </c>
      <c r="G311" s="77">
        <v>0.82969999999999999</v>
      </c>
      <c r="H311" s="77">
        <v>0.83020000000000005</v>
      </c>
    </row>
    <row r="312" spans="1:8">
      <c r="A312" s="77" t="s">
        <v>1179</v>
      </c>
      <c r="B312" s="77">
        <v>20140102</v>
      </c>
      <c r="C312" s="173">
        <f t="shared" si="4"/>
        <v>41641</v>
      </c>
      <c r="D312" s="77">
        <v>5740</v>
      </c>
      <c r="E312" s="77">
        <v>0.83030000000000004</v>
      </c>
      <c r="F312" s="77">
        <v>0.83179999999999998</v>
      </c>
      <c r="G312" s="77">
        <v>0.82689999999999997</v>
      </c>
      <c r="H312" s="77">
        <v>0.83069999999999999</v>
      </c>
    </row>
    <row r="313" spans="1:8">
      <c r="A313" s="77" t="s">
        <v>1179</v>
      </c>
      <c r="B313" s="77">
        <v>20140103</v>
      </c>
      <c r="C313" s="173">
        <f t="shared" si="4"/>
        <v>41642</v>
      </c>
      <c r="D313" s="77">
        <v>5020</v>
      </c>
      <c r="E313" s="77">
        <v>0.8306</v>
      </c>
      <c r="F313" s="77">
        <v>0.83140000000000003</v>
      </c>
      <c r="G313" s="77">
        <v>0.82750000000000001</v>
      </c>
      <c r="H313" s="77">
        <v>0.82789999999999997</v>
      </c>
    </row>
    <row r="314" spans="1:8">
      <c r="A314" s="77" t="s">
        <v>1179</v>
      </c>
      <c r="B314" s="77">
        <v>20140105</v>
      </c>
      <c r="C314" s="173">
        <f t="shared" si="4"/>
        <v>41644</v>
      </c>
      <c r="D314" s="77">
        <v>240</v>
      </c>
      <c r="E314" s="77">
        <v>0.82850000000000001</v>
      </c>
      <c r="F314" s="77">
        <v>0.82850000000000001</v>
      </c>
      <c r="G314" s="77">
        <v>0.82779999999999998</v>
      </c>
      <c r="H314" s="77">
        <v>0.82830000000000004</v>
      </c>
    </row>
    <row r="315" spans="1:8">
      <c r="A315" s="77" t="s">
        <v>1179</v>
      </c>
      <c r="B315" s="77">
        <v>20140106</v>
      </c>
      <c r="C315" s="173">
        <f t="shared" si="4"/>
        <v>41645</v>
      </c>
      <c r="D315" s="77">
        <v>5744</v>
      </c>
      <c r="E315" s="77">
        <v>0.82830000000000004</v>
      </c>
      <c r="F315" s="77">
        <v>0.83289999999999997</v>
      </c>
      <c r="G315" s="77">
        <v>0.82779999999999998</v>
      </c>
      <c r="H315" s="77">
        <v>0.83009999999999995</v>
      </c>
    </row>
    <row r="316" spans="1:8">
      <c r="A316" s="77" t="s">
        <v>1179</v>
      </c>
      <c r="B316" s="77">
        <v>20140107</v>
      </c>
      <c r="C316" s="173">
        <f t="shared" si="4"/>
        <v>41646</v>
      </c>
      <c r="D316" s="77">
        <v>5752</v>
      </c>
      <c r="E316" s="77">
        <v>0.83020000000000005</v>
      </c>
      <c r="F316" s="77">
        <v>0.83179999999999998</v>
      </c>
      <c r="G316" s="77">
        <v>0.82899999999999996</v>
      </c>
      <c r="H316" s="77">
        <v>0.83009999999999995</v>
      </c>
    </row>
    <row r="317" spans="1:8">
      <c r="A317" s="77" t="s">
        <v>1179</v>
      </c>
      <c r="B317" s="77">
        <v>20140108</v>
      </c>
      <c r="C317" s="173">
        <f t="shared" si="4"/>
        <v>41647</v>
      </c>
      <c r="D317" s="77">
        <v>5752</v>
      </c>
      <c r="E317" s="77">
        <v>0.83020000000000005</v>
      </c>
      <c r="F317" s="77">
        <v>0.83150000000000002</v>
      </c>
      <c r="G317" s="77">
        <v>0.82399999999999995</v>
      </c>
      <c r="H317" s="77">
        <v>0.82509999999999994</v>
      </c>
    </row>
    <row r="318" spans="1:8">
      <c r="A318" s="77" t="s">
        <v>1179</v>
      </c>
      <c r="B318" s="77">
        <v>20140109</v>
      </c>
      <c r="C318" s="173">
        <f t="shared" si="4"/>
        <v>41648</v>
      </c>
      <c r="D318" s="77">
        <v>5744</v>
      </c>
      <c r="E318" s="77">
        <v>0.82509999999999994</v>
      </c>
      <c r="F318" s="77">
        <v>0.82750000000000001</v>
      </c>
      <c r="G318" s="77">
        <v>0.82289999999999996</v>
      </c>
      <c r="H318" s="77">
        <v>0.8256</v>
      </c>
    </row>
    <row r="319" spans="1:8">
      <c r="A319" s="77" t="s">
        <v>1179</v>
      </c>
      <c r="B319" s="77">
        <v>20140110</v>
      </c>
      <c r="C319" s="173">
        <f t="shared" si="4"/>
        <v>41649</v>
      </c>
      <c r="D319" s="77">
        <v>5024</v>
      </c>
      <c r="E319" s="77">
        <v>0.8256</v>
      </c>
      <c r="F319" s="77">
        <v>0.83020000000000005</v>
      </c>
      <c r="G319" s="77">
        <v>0.82540000000000002</v>
      </c>
      <c r="H319" s="77">
        <v>0.82879999999999998</v>
      </c>
    </row>
    <row r="320" spans="1:8">
      <c r="A320" s="77" t="s">
        <v>1179</v>
      </c>
      <c r="B320" s="77">
        <v>20140112</v>
      </c>
      <c r="C320" s="173">
        <f t="shared" si="4"/>
        <v>41651</v>
      </c>
      <c r="D320" s="77">
        <v>240</v>
      </c>
      <c r="E320" s="77">
        <v>0.82879999999999998</v>
      </c>
      <c r="F320" s="77">
        <v>0.82899999999999996</v>
      </c>
      <c r="G320" s="77">
        <v>0.8286</v>
      </c>
      <c r="H320" s="77">
        <v>0.82869999999999999</v>
      </c>
    </row>
    <row r="321" spans="1:8">
      <c r="A321" s="77" t="s">
        <v>1179</v>
      </c>
      <c r="B321" s="77">
        <v>20140113</v>
      </c>
      <c r="C321" s="173">
        <f t="shared" si="4"/>
        <v>41652</v>
      </c>
      <c r="D321" s="77">
        <v>5740</v>
      </c>
      <c r="E321" s="77">
        <v>0.82869999999999999</v>
      </c>
      <c r="F321" s="77">
        <v>0.8347</v>
      </c>
      <c r="G321" s="77">
        <v>0.82820000000000005</v>
      </c>
      <c r="H321" s="77">
        <v>0.83379999999999999</v>
      </c>
    </row>
    <row r="322" spans="1:8">
      <c r="A322" s="77" t="s">
        <v>1179</v>
      </c>
      <c r="B322" s="77">
        <v>20140114</v>
      </c>
      <c r="C322" s="173">
        <f t="shared" si="4"/>
        <v>41653</v>
      </c>
      <c r="D322" s="77">
        <v>5744</v>
      </c>
      <c r="E322" s="77">
        <v>0.83379999999999999</v>
      </c>
      <c r="F322" s="77">
        <v>0.83409999999999995</v>
      </c>
      <c r="G322" s="77">
        <v>0.8306</v>
      </c>
      <c r="H322" s="77">
        <v>0.83150000000000002</v>
      </c>
    </row>
    <row r="323" spans="1:8">
      <c r="A323" s="77" t="s">
        <v>1179</v>
      </c>
      <c r="B323" s="77">
        <v>20140115</v>
      </c>
      <c r="C323" s="173">
        <f t="shared" ref="C323:C386" si="5">VALUE(LEFT(B323,4)&amp;"."&amp;MID(B323,5,2)&amp;"."&amp;RIGHT(B323,2))</f>
        <v>41654</v>
      </c>
      <c r="D323" s="77">
        <v>5744</v>
      </c>
      <c r="E323" s="77">
        <v>0.83150000000000002</v>
      </c>
      <c r="F323" s="77">
        <v>0.83279999999999998</v>
      </c>
      <c r="G323" s="77">
        <v>0.82840000000000003</v>
      </c>
      <c r="H323" s="77">
        <v>0.83099999999999996</v>
      </c>
    </row>
    <row r="324" spans="1:8">
      <c r="A324" s="77" t="s">
        <v>1179</v>
      </c>
      <c r="B324" s="77">
        <v>20140116</v>
      </c>
      <c r="C324" s="173">
        <f t="shared" si="5"/>
        <v>41655</v>
      </c>
      <c r="D324" s="77">
        <v>5756</v>
      </c>
      <c r="E324" s="77">
        <v>0.83099999999999996</v>
      </c>
      <c r="F324" s="77">
        <v>0.83389999999999997</v>
      </c>
      <c r="G324" s="77">
        <v>0.8306</v>
      </c>
      <c r="H324" s="77">
        <v>0.83279999999999998</v>
      </c>
    </row>
    <row r="325" spans="1:8">
      <c r="A325" s="77" t="s">
        <v>1179</v>
      </c>
      <c r="B325" s="77">
        <v>20140117</v>
      </c>
      <c r="C325" s="173">
        <f t="shared" si="5"/>
        <v>41656</v>
      </c>
      <c r="D325" s="77">
        <v>5028</v>
      </c>
      <c r="E325" s="77">
        <v>0.83279999999999998</v>
      </c>
      <c r="F325" s="77">
        <v>0.83379999999999999</v>
      </c>
      <c r="G325" s="77">
        <v>0.82320000000000004</v>
      </c>
      <c r="H325" s="77">
        <v>0.82410000000000005</v>
      </c>
    </row>
    <row r="326" spans="1:8">
      <c r="A326" s="77" t="s">
        <v>1179</v>
      </c>
      <c r="B326" s="77">
        <v>20140119</v>
      </c>
      <c r="C326" s="173">
        <f t="shared" si="5"/>
        <v>41658</v>
      </c>
      <c r="D326" s="77">
        <v>240</v>
      </c>
      <c r="E326" s="77">
        <v>0.82430000000000003</v>
      </c>
      <c r="F326" s="77">
        <v>0.82440000000000002</v>
      </c>
      <c r="G326" s="77">
        <v>0.82350000000000001</v>
      </c>
      <c r="H326" s="77">
        <v>0.82369999999999999</v>
      </c>
    </row>
    <row r="327" spans="1:8">
      <c r="A327" s="77" t="s">
        <v>1179</v>
      </c>
      <c r="B327" s="77">
        <v>20140120</v>
      </c>
      <c r="C327" s="173">
        <f t="shared" si="5"/>
        <v>41659</v>
      </c>
      <c r="D327" s="77">
        <v>5748</v>
      </c>
      <c r="E327" s="77">
        <v>0.82369999999999999</v>
      </c>
      <c r="F327" s="77">
        <v>0.82609999999999995</v>
      </c>
      <c r="G327" s="77">
        <v>0.82310000000000005</v>
      </c>
      <c r="H327" s="77">
        <v>0.82450000000000001</v>
      </c>
    </row>
    <row r="328" spans="1:8">
      <c r="A328" s="77" t="s">
        <v>1179</v>
      </c>
      <c r="B328" s="77">
        <v>20140121</v>
      </c>
      <c r="C328" s="173">
        <f t="shared" si="5"/>
        <v>41660</v>
      </c>
      <c r="D328" s="77">
        <v>5744</v>
      </c>
      <c r="E328" s="77">
        <v>0.82450000000000001</v>
      </c>
      <c r="F328" s="77">
        <v>0.82530000000000003</v>
      </c>
      <c r="G328" s="77">
        <v>0.82120000000000004</v>
      </c>
      <c r="H328" s="77">
        <v>0.82289999999999996</v>
      </c>
    </row>
    <row r="329" spans="1:8">
      <c r="A329" s="77" t="s">
        <v>1179</v>
      </c>
      <c r="B329" s="77">
        <v>20140122</v>
      </c>
      <c r="C329" s="173">
        <f t="shared" si="5"/>
        <v>41661</v>
      </c>
      <c r="D329" s="77">
        <v>5752</v>
      </c>
      <c r="E329" s="77">
        <v>0.82279999999999998</v>
      </c>
      <c r="F329" s="77">
        <v>0.82340000000000002</v>
      </c>
      <c r="G329" s="77">
        <v>0.81659999999999999</v>
      </c>
      <c r="H329" s="77">
        <v>0.81759999999999999</v>
      </c>
    </row>
    <row r="330" spans="1:8">
      <c r="A330" s="77" t="s">
        <v>1179</v>
      </c>
      <c r="B330" s="77">
        <v>20140123</v>
      </c>
      <c r="C330" s="173">
        <f t="shared" si="5"/>
        <v>41662</v>
      </c>
      <c r="D330" s="77">
        <v>5740</v>
      </c>
      <c r="E330" s="77">
        <v>0.81759999999999999</v>
      </c>
      <c r="F330" s="77">
        <v>0.8246</v>
      </c>
      <c r="G330" s="77">
        <v>0.81699999999999995</v>
      </c>
      <c r="H330" s="77">
        <v>0.82279999999999998</v>
      </c>
    </row>
    <row r="331" spans="1:8">
      <c r="A331" s="77" t="s">
        <v>1179</v>
      </c>
      <c r="B331" s="77">
        <v>20140124</v>
      </c>
      <c r="C331" s="173">
        <f t="shared" si="5"/>
        <v>41663</v>
      </c>
      <c r="D331" s="77">
        <v>5028</v>
      </c>
      <c r="E331" s="77">
        <v>0.82269999999999999</v>
      </c>
      <c r="F331" s="77">
        <v>0.82989999999999997</v>
      </c>
      <c r="G331" s="77">
        <v>0.82079999999999997</v>
      </c>
      <c r="H331" s="77">
        <v>0.82889999999999997</v>
      </c>
    </row>
    <row r="332" spans="1:8">
      <c r="A332" s="77" t="s">
        <v>1179</v>
      </c>
      <c r="B332" s="77">
        <v>20140126</v>
      </c>
      <c r="C332" s="173">
        <f t="shared" si="5"/>
        <v>41665</v>
      </c>
      <c r="D332" s="77">
        <v>240</v>
      </c>
      <c r="E332" s="77">
        <v>0.83009999999999995</v>
      </c>
      <c r="F332" s="77">
        <v>0.83040000000000003</v>
      </c>
      <c r="G332" s="77">
        <v>0.82979999999999998</v>
      </c>
      <c r="H332" s="77">
        <v>0.82989999999999997</v>
      </c>
    </row>
    <row r="333" spans="1:8">
      <c r="A333" s="77" t="s">
        <v>1179</v>
      </c>
      <c r="B333" s="77">
        <v>20140127</v>
      </c>
      <c r="C333" s="173">
        <f t="shared" si="5"/>
        <v>41666</v>
      </c>
      <c r="D333" s="77">
        <v>5756</v>
      </c>
      <c r="E333" s="77">
        <v>0.82979999999999998</v>
      </c>
      <c r="F333" s="77">
        <v>0.83009999999999995</v>
      </c>
      <c r="G333" s="77">
        <v>0.8236</v>
      </c>
      <c r="H333" s="77">
        <v>0.82479999999999998</v>
      </c>
    </row>
    <row r="334" spans="1:8">
      <c r="A334" s="77" t="s">
        <v>1179</v>
      </c>
      <c r="B334" s="77">
        <v>20140128</v>
      </c>
      <c r="C334" s="173">
        <f t="shared" si="5"/>
        <v>41667</v>
      </c>
      <c r="D334" s="77">
        <v>5728</v>
      </c>
      <c r="E334" s="77">
        <v>0.82489999999999997</v>
      </c>
      <c r="F334" s="77">
        <v>0.82499999999999996</v>
      </c>
      <c r="G334" s="77">
        <v>0.82210000000000005</v>
      </c>
      <c r="H334" s="77">
        <v>0.82389999999999997</v>
      </c>
    </row>
    <row r="335" spans="1:8">
      <c r="A335" s="77" t="s">
        <v>1179</v>
      </c>
      <c r="B335" s="77">
        <v>20140129</v>
      </c>
      <c r="C335" s="173">
        <f t="shared" si="5"/>
        <v>41668</v>
      </c>
      <c r="D335" s="77">
        <v>5752</v>
      </c>
      <c r="E335" s="77">
        <v>0.82389999999999997</v>
      </c>
      <c r="F335" s="77">
        <v>0.82569999999999999</v>
      </c>
      <c r="G335" s="77">
        <v>0.82189999999999996</v>
      </c>
      <c r="H335" s="77">
        <v>0.8246</v>
      </c>
    </row>
    <row r="336" spans="1:8">
      <c r="A336" s="77" t="s">
        <v>1179</v>
      </c>
      <c r="B336" s="77">
        <v>20140130</v>
      </c>
      <c r="C336" s="173">
        <f t="shared" si="5"/>
        <v>41669</v>
      </c>
      <c r="D336" s="77">
        <v>5736</v>
      </c>
      <c r="E336" s="77">
        <v>0.8246</v>
      </c>
      <c r="F336" s="77">
        <v>0.8266</v>
      </c>
      <c r="G336" s="77">
        <v>0.82130000000000003</v>
      </c>
      <c r="H336" s="77">
        <v>0.8216</v>
      </c>
    </row>
    <row r="337" spans="1:8">
      <c r="A337" s="77" t="s">
        <v>1179</v>
      </c>
      <c r="B337" s="77">
        <v>20140131</v>
      </c>
      <c r="C337" s="173">
        <f t="shared" si="5"/>
        <v>41670</v>
      </c>
      <c r="D337" s="77">
        <v>5020</v>
      </c>
      <c r="E337" s="77">
        <v>0.8216</v>
      </c>
      <c r="F337" s="77">
        <v>0.82389999999999997</v>
      </c>
      <c r="G337" s="77">
        <v>0.81859999999999999</v>
      </c>
      <c r="H337" s="77">
        <v>0.82020000000000004</v>
      </c>
    </row>
    <row r="338" spans="1:8">
      <c r="A338" s="77" t="s">
        <v>1179</v>
      </c>
      <c r="B338" s="77">
        <v>20140202</v>
      </c>
      <c r="C338" s="173">
        <f t="shared" si="5"/>
        <v>41672</v>
      </c>
      <c r="D338" s="77">
        <v>240</v>
      </c>
      <c r="E338" s="77">
        <v>0.8206</v>
      </c>
      <c r="F338" s="77">
        <v>0.82099999999999995</v>
      </c>
      <c r="G338" s="77">
        <v>0.82010000000000005</v>
      </c>
      <c r="H338" s="77">
        <v>0.82040000000000002</v>
      </c>
    </row>
    <row r="339" spans="1:8">
      <c r="A339" s="77" t="s">
        <v>1179</v>
      </c>
      <c r="B339" s="77">
        <v>20140203</v>
      </c>
      <c r="C339" s="173">
        <f t="shared" si="5"/>
        <v>41673</v>
      </c>
      <c r="D339" s="77">
        <v>5748</v>
      </c>
      <c r="E339" s="77">
        <v>0.82040000000000002</v>
      </c>
      <c r="F339" s="77">
        <v>0.83</v>
      </c>
      <c r="G339" s="77">
        <v>0.82010000000000005</v>
      </c>
      <c r="H339" s="77">
        <v>0.82889999999999997</v>
      </c>
    </row>
    <row r="340" spans="1:8">
      <c r="A340" s="77" t="s">
        <v>1179</v>
      </c>
      <c r="B340" s="77">
        <v>20140204</v>
      </c>
      <c r="C340" s="173">
        <f t="shared" si="5"/>
        <v>41674</v>
      </c>
      <c r="D340" s="77">
        <v>5748</v>
      </c>
      <c r="E340" s="77">
        <v>0.82899999999999996</v>
      </c>
      <c r="F340" s="77">
        <v>0.83240000000000003</v>
      </c>
      <c r="G340" s="77">
        <v>0.82650000000000001</v>
      </c>
      <c r="H340" s="77">
        <v>0.82750000000000001</v>
      </c>
    </row>
    <row r="341" spans="1:8">
      <c r="A341" s="77" t="s">
        <v>1179</v>
      </c>
      <c r="B341" s="77">
        <v>20140205</v>
      </c>
      <c r="C341" s="173">
        <f t="shared" si="5"/>
        <v>41675</v>
      </c>
      <c r="D341" s="77">
        <v>5748</v>
      </c>
      <c r="E341" s="77">
        <v>0.82750000000000001</v>
      </c>
      <c r="F341" s="77">
        <v>0.83309999999999995</v>
      </c>
      <c r="G341" s="77">
        <v>0.82640000000000002</v>
      </c>
      <c r="H341" s="77">
        <v>0.82889999999999997</v>
      </c>
    </row>
    <row r="342" spans="1:8">
      <c r="A342" s="77" t="s">
        <v>1179</v>
      </c>
      <c r="B342" s="77">
        <v>20140206</v>
      </c>
      <c r="C342" s="173">
        <f t="shared" si="5"/>
        <v>41676</v>
      </c>
      <c r="D342" s="77">
        <v>5748</v>
      </c>
      <c r="E342" s="77">
        <v>0.82889999999999997</v>
      </c>
      <c r="F342" s="77">
        <v>0.83479999999999999</v>
      </c>
      <c r="G342" s="77">
        <v>0.82789999999999997</v>
      </c>
      <c r="H342" s="77">
        <v>0.83260000000000001</v>
      </c>
    </row>
    <row r="343" spans="1:8">
      <c r="A343" s="77" t="s">
        <v>1179</v>
      </c>
      <c r="B343" s="77">
        <v>20140207</v>
      </c>
      <c r="C343" s="173">
        <f t="shared" si="5"/>
        <v>41677</v>
      </c>
      <c r="D343" s="77">
        <v>5016</v>
      </c>
      <c r="E343" s="77">
        <v>0.83260000000000001</v>
      </c>
      <c r="F343" s="77">
        <v>0.8327</v>
      </c>
      <c r="G343" s="77">
        <v>0.8286</v>
      </c>
      <c r="H343" s="77">
        <v>0.83050000000000002</v>
      </c>
    </row>
    <row r="344" spans="1:8">
      <c r="A344" s="77" t="s">
        <v>1179</v>
      </c>
      <c r="B344" s="77">
        <v>20140209</v>
      </c>
      <c r="C344" s="173">
        <f t="shared" si="5"/>
        <v>41679</v>
      </c>
      <c r="D344" s="77">
        <v>240</v>
      </c>
      <c r="E344" s="77">
        <v>0.82989999999999997</v>
      </c>
      <c r="F344" s="77">
        <v>0.83009999999999995</v>
      </c>
      <c r="G344" s="77">
        <v>0.82969999999999999</v>
      </c>
      <c r="H344" s="77">
        <v>0.82979999999999998</v>
      </c>
    </row>
    <row r="345" spans="1:8">
      <c r="A345" s="77" t="s">
        <v>1179</v>
      </c>
      <c r="B345" s="77">
        <v>20140210</v>
      </c>
      <c r="C345" s="173">
        <f t="shared" si="5"/>
        <v>41680</v>
      </c>
      <c r="D345" s="77">
        <v>5740</v>
      </c>
      <c r="E345" s="77">
        <v>0.82979999999999998</v>
      </c>
      <c r="F345" s="77">
        <v>0.83240000000000003</v>
      </c>
      <c r="G345" s="77">
        <v>0.82940000000000003</v>
      </c>
      <c r="H345" s="77">
        <v>0.83150000000000002</v>
      </c>
    </row>
    <row r="346" spans="1:8">
      <c r="A346" s="77" t="s">
        <v>1179</v>
      </c>
      <c r="B346" s="77">
        <v>20140211</v>
      </c>
      <c r="C346" s="173">
        <f t="shared" si="5"/>
        <v>41681</v>
      </c>
      <c r="D346" s="77">
        <v>5752</v>
      </c>
      <c r="E346" s="77">
        <v>0.83150000000000002</v>
      </c>
      <c r="F346" s="77">
        <v>0.83350000000000002</v>
      </c>
      <c r="G346" s="77">
        <v>0.82840000000000003</v>
      </c>
      <c r="H346" s="77">
        <v>0.82889999999999997</v>
      </c>
    </row>
    <row r="347" spans="1:8">
      <c r="A347" s="77" t="s">
        <v>1179</v>
      </c>
      <c r="B347" s="77">
        <v>20140212</v>
      </c>
      <c r="C347" s="173">
        <f t="shared" si="5"/>
        <v>41682</v>
      </c>
      <c r="D347" s="77">
        <v>5732</v>
      </c>
      <c r="E347" s="77">
        <v>0.82889999999999997</v>
      </c>
      <c r="F347" s="77">
        <v>0.82979999999999998</v>
      </c>
      <c r="G347" s="77">
        <v>0.81789999999999996</v>
      </c>
      <c r="H347" s="77">
        <v>0.81789999999999996</v>
      </c>
    </row>
    <row r="348" spans="1:8">
      <c r="A348" s="77" t="s">
        <v>1179</v>
      </c>
      <c r="B348" s="77">
        <v>20140213</v>
      </c>
      <c r="C348" s="173">
        <f t="shared" si="5"/>
        <v>41683</v>
      </c>
      <c r="D348" s="77">
        <v>5744</v>
      </c>
      <c r="E348" s="77">
        <v>0.81789999999999996</v>
      </c>
      <c r="F348" s="77">
        <v>0.82250000000000001</v>
      </c>
      <c r="G348" s="77">
        <v>0.81779999999999997</v>
      </c>
      <c r="H348" s="77">
        <v>0.82099999999999995</v>
      </c>
    </row>
    <row r="349" spans="1:8">
      <c r="A349" s="77" t="s">
        <v>1179</v>
      </c>
      <c r="B349" s="77">
        <v>20140214</v>
      </c>
      <c r="C349" s="173">
        <f t="shared" si="5"/>
        <v>41684</v>
      </c>
      <c r="D349" s="77">
        <v>5012</v>
      </c>
      <c r="E349" s="77">
        <v>0.82089999999999996</v>
      </c>
      <c r="F349" s="77">
        <v>0.82250000000000001</v>
      </c>
      <c r="G349" s="77">
        <v>0.81740000000000002</v>
      </c>
      <c r="H349" s="77">
        <v>0.81779999999999997</v>
      </c>
    </row>
    <row r="350" spans="1:8">
      <c r="A350" s="77" t="s">
        <v>1179</v>
      </c>
      <c r="B350" s="77">
        <v>20140216</v>
      </c>
      <c r="C350" s="173">
        <f t="shared" si="5"/>
        <v>41686</v>
      </c>
      <c r="D350" s="77">
        <v>236</v>
      </c>
      <c r="E350" s="77">
        <v>0.81730000000000003</v>
      </c>
      <c r="F350" s="77">
        <v>0.81759999999999999</v>
      </c>
      <c r="G350" s="77">
        <v>0.81710000000000005</v>
      </c>
      <c r="H350" s="77">
        <v>0.81710000000000005</v>
      </c>
    </row>
    <row r="351" spans="1:8">
      <c r="A351" s="77" t="s">
        <v>1179</v>
      </c>
      <c r="B351" s="77">
        <v>20140217</v>
      </c>
      <c r="C351" s="173">
        <f t="shared" si="5"/>
        <v>41687</v>
      </c>
      <c r="D351" s="77">
        <v>5740</v>
      </c>
      <c r="E351" s="77">
        <v>0.81720000000000004</v>
      </c>
      <c r="F351" s="77">
        <v>0.82069999999999999</v>
      </c>
      <c r="G351" s="77">
        <v>0.81559999999999999</v>
      </c>
      <c r="H351" s="77">
        <v>0.81940000000000002</v>
      </c>
    </row>
    <row r="352" spans="1:8">
      <c r="A352" s="77" t="s">
        <v>1179</v>
      </c>
      <c r="B352" s="77">
        <v>20140218</v>
      </c>
      <c r="C352" s="173">
        <f t="shared" si="5"/>
        <v>41688</v>
      </c>
      <c r="D352" s="77">
        <v>5740</v>
      </c>
      <c r="E352" s="77">
        <v>0.81950000000000001</v>
      </c>
      <c r="F352" s="77">
        <v>0.82479999999999998</v>
      </c>
      <c r="G352" s="77">
        <v>0.81889999999999996</v>
      </c>
      <c r="H352" s="77">
        <v>0.8246</v>
      </c>
    </row>
    <row r="353" spans="1:8">
      <c r="A353" s="77" t="s">
        <v>1179</v>
      </c>
      <c r="B353" s="77">
        <v>20140219</v>
      </c>
      <c r="C353" s="173">
        <f t="shared" si="5"/>
        <v>41689</v>
      </c>
      <c r="D353" s="77">
        <v>5748</v>
      </c>
      <c r="E353" s="77">
        <v>0.8246</v>
      </c>
      <c r="F353" s="77">
        <v>0.82589999999999997</v>
      </c>
      <c r="G353" s="77">
        <v>0.82199999999999995</v>
      </c>
      <c r="H353" s="77">
        <v>0.82310000000000005</v>
      </c>
    </row>
    <row r="354" spans="1:8">
      <c r="A354" s="77" t="s">
        <v>1179</v>
      </c>
      <c r="B354" s="77">
        <v>20140220</v>
      </c>
      <c r="C354" s="173">
        <f t="shared" si="5"/>
        <v>41690</v>
      </c>
      <c r="D354" s="77">
        <v>5744</v>
      </c>
      <c r="E354" s="77">
        <v>0.82310000000000005</v>
      </c>
      <c r="F354" s="77">
        <v>0.82509999999999994</v>
      </c>
      <c r="G354" s="77">
        <v>0.82130000000000003</v>
      </c>
      <c r="H354" s="77">
        <v>0.82330000000000003</v>
      </c>
    </row>
    <row r="355" spans="1:8">
      <c r="A355" s="77" t="s">
        <v>1179</v>
      </c>
      <c r="B355" s="77">
        <v>20140221</v>
      </c>
      <c r="C355" s="173">
        <f t="shared" si="5"/>
        <v>41691</v>
      </c>
      <c r="D355" s="77">
        <v>5012</v>
      </c>
      <c r="E355" s="77">
        <v>0.82330000000000003</v>
      </c>
      <c r="F355" s="77">
        <v>0.82609999999999995</v>
      </c>
      <c r="G355" s="77">
        <v>0.82140000000000002</v>
      </c>
      <c r="H355" s="77">
        <v>0.8256</v>
      </c>
    </row>
    <row r="356" spans="1:8">
      <c r="A356" s="77" t="s">
        <v>1179</v>
      </c>
      <c r="B356" s="77">
        <v>20140223</v>
      </c>
      <c r="C356" s="173">
        <f t="shared" si="5"/>
        <v>41693</v>
      </c>
      <c r="D356" s="77">
        <v>240</v>
      </c>
      <c r="E356" s="77">
        <v>0.82579999999999998</v>
      </c>
      <c r="F356" s="77">
        <v>0.82609999999999995</v>
      </c>
      <c r="G356" s="77">
        <v>0.82579999999999998</v>
      </c>
      <c r="H356" s="77">
        <v>0.82579999999999998</v>
      </c>
    </row>
    <row r="357" spans="1:8">
      <c r="A357" s="77" t="s">
        <v>1179</v>
      </c>
      <c r="B357" s="77">
        <v>20140224</v>
      </c>
      <c r="C357" s="173">
        <f t="shared" si="5"/>
        <v>41694</v>
      </c>
      <c r="D357" s="77">
        <v>5744</v>
      </c>
      <c r="E357" s="77">
        <v>0.82579999999999998</v>
      </c>
      <c r="F357" s="77">
        <v>0.82830000000000004</v>
      </c>
      <c r="G357" s="77">
        <v>0.82389999999999997</v>
      </c>
      <c r="H357" s="77">
        <v>0.82440000000000002</v>
      </c>
    </row>
    <row r="358" spans="1:8">
      <c r="A358" s="77" t="s">
        <v>1179</v>
      </c>
      <c r="B358" s="77">
        <v>20140225</v>
      </c>
      <c r="C358" s="173">
        <f t="shared" si="5"/>
        <v>41695</v>
      </c>
      <c r="D358" s="77">
        <v>5748</v>
      </c>
      <c r="E358" s="77">
        <v>0.82450000000000001</v>
      </c>
      <c r="F358" s="77">
        <v>0.82550000000000001</v>
      </c>
      <c r="G358" s="77">
        <v>0.82230000000000003</v>
      </c>
      <c r="H358" s="77">
        <v>0.82410000000000005</v>
      </c>
    </row>
    <row r="359" spans="1:8">
      <c r="A359" s="77" t="s">
        <v>1179</v>
      </c>
      <c r="B359" s="77">
        <v>20140226</v>
      </c>
      <c r="C359" s="173">
        <f t="shared" si="5"/>
        <v>41696</v>
      </c>
      <c r="D359" s="77">
        <v>5748</v>
      </c>
      <c r="E359" s="77">
        <v>0.82410000000000005</v>
      </c>
      <c r="F359" s="77">
        <v>0.82479999999999998</v>
      </c>
      <c r="G359" s="77">
        <v>0.8206</v>
      </c>
      <c r="H359" s="77">
        <v>0.82069999999999999</v>
      </c>
    </row>
    <row r="360" spans="1:8">
      <c r="A360" s="77" t="s">
        <v>1179</v>
      </c>
      <c r="B360" s="77">
        <v>20140227</v>
      </c>
      <c r="C360" s="173">
        <f t="shared" si="5"/>
        <v>41697</v>
      </c>
      <c r="D360" s="77">
        <v>5756</v>
      </c>
      <c r="E360" s="77">
        <v>0.8206</v>
      </c>
      <c r="F360" s="77">
        <v>0.82210000000000005</v>
      </c>
      <c r="G360" s="77">
        <v>0.8196</v>
      </c>
      <c r="H360" s="77">
        <v>0.82099999999999995</v>
      </c>
    </row>
    <row r="361" spans="1:8">
      <c r="A361" s="77" t="s">
        <v>1179</v>
      </c>
      <c r="B361" s="77">
        <v>20140228</v>
      </c>
      <c r="C361" s="173">
        <f t="shared" si="5"/>
        <v>41698</v>
      </c>
      <c r="D361" s="77">
        <v>5036</v>
      </c>
      <c r="E361" s="77">
        <v>0.82099999999999995</v>
      </c>
      <c r="F361" s="77">
        <v>0.8266</v>
      </c>
      <c r="G361" s="77">
        <v>0.81889999999999996</v>
      </c>
      <c r="H361" s="77">
        <v>0.82420000000000004</v>
      </c>
    </row>
    <row r="362" spans="1:8">
      <c r="A362" s="77" t="s">
        <v>1179</v>
      </c>
      <c r="B362" s="77">
        <v>20140302</v>
      </c>
      <c r="C362" s="173">
        <f t="shared" si="5"/>
        <v>41700</v>
      </c>
      <c r="D362" s="77">
        <v>240</v>
      </c>
      <c r="E362" s="77">
        <v>0.82269999999999999</v>
      </c>
      <c r="F362" s="77">
        <v>0.82350000000000001</v>
      </c>
      <c r="G362" s="77">
        <v>0.8226</v>
      </c>
      <c r="H362" s="77">
        <v>0.82310000000000005</v>
      </c>
    </row>
    <row r="363" spans="1:8">
      <c r="A363" s="77" t="s">
        <v>1179</v>
      </c>
      <c r="B363" s="77">
        <v>20140303</v>
      </c>
      <c r="C363" s="173">
        <f t="shared" si="5"/>
        <v>41701</v>
      </c>
      <c r="D363" s="77">
        <v>5744</v>
      </c>
      <c r="E363" s="77">
        <v>0.82299999999999995</v>
      </c>
      <c r="F363" s="77">
        <v>0.82469999999999999</v>
      </c>
      <c r="G363" s="77">
        <v>0.82220000000000004</v>
      </c>
      <c r="H363" s="77">
        <v>0.82399999999999995</v>
      </c>
    </row>
    <row r="364" spans="1:8">
      <c r="A364" s="77" t="s">
        <v>1179</v>
      </c>
      <c r="B364" s="77">
        <v>20140304</v>
      </c>
      <c r="C364" s="173">
        <f t="shared" si="5"/>
        <v>41702</v>
      </c>
      <c r="D364" s="77">
        <v>5744</v>
      </c>
      <c r="E364" s="77">
        <v>0.82399999999999995</v>
      </c>
      <c r="F364" s="77">
        <v>0.82589999999999997</v>
      </c>
      <c r="G364" s="77">
        <v>0.8226</v>
      </c>
      <c r="H364" s="77">
        <v>0.82430000000000003</v>
      </c>
    </row>
    <row r="365" spans="1:8">
      <c r="A365" s="77" t="s">
        <v>1179</v>
      </c>
      <c r="B365" s="77">
        <v>20140305</v>
      </c>
      <c r="C365" s="173">
        <f t="shared" si="5"/>
        <v>41703</v>
      </c>
      <c r="D365" s="77">
        <v>5748</v>
      </c>
      <c r="E365" s="77">
        <v>0.82440000000000002</v>
      </c>
      <c r="F365" s="77">
        <v>0.8246</v>
      </c>
      <c r="G365" s="77">
        <v>0.82020000000000004</v>
      </c>
      <c r="H365" s="77">
        <v>0.82140000000000002</v>
      </c>
    </row>
    <row r="366" spans="1:8">
      <c r="A366" s="77" t="s">
        <v>1179</v>
      </c>
      <c r="B366" s="77">
        <v>20140306</v>
      </c>
      <c r="C366" s="173">
        <f t="shared" si="5"/>
        <v>41704</v>
      </c>
      <c r="D366" s="77">
        <v>5748</v>
      </c>
      <c r="E366" s="77">
        <v>0.82140000000000002</v>
      </c>
      <c r="F366" s="77">
        <v>0.82850000000000001</v>
      </c>
      <c r="G366" s="77">
        <v>0.82050000000000001</v>
      </c>
      <c r="H366" s="77">
        <v>0.82799999999999996</v>
      </c>
    </row>
    <row r="367" spans="1:8">
      <c r="A367" s="77" t="s">
        <v>1179</v>
      </c>
      <c r="B367" s="77">
        <v>20140307</v>
      </c>
      <c r="C367" s="173">
        <f t="shared" si="5"/>
        <v>41705</v>
      </c>
      <c r="D367" s="77">
        <v>5020</v>
      </c>
      <c r="E367" s="77">
        <v>0.82799999999999996</v>
      </c>
      <c r="F367" s="77">
        <v>0.82989999999999997</v>
      </c>
      <c r="G367" s="77">
        <v>0.82720000000000005</v>
      </c>
      <c r="H367" s="77">
        <v>0.82930000000000004</v>
      </c>
    </row>
    <row r="368" spans="1:8">
      <c r="A368" s="77" t="s">
        <v>1179</v>
      </c>
      <c r="B368" s="77">
        <v>20140309</v>
      </c>
      <c r="C368" s="173">
        <f t="shared" si="5"/>
        <v>41707</v>
      </c>
      <c r="D368" s="77">
        <v>240</v>
      </c>
      <c r="E368" s="77">
        <v>0.8296</v>
      </c>
      <c r="F368" s="77">
        <v>0.8296</v>
      </c>
      <c r="G368" s="77">
        <v>0.82920000000000005</v>
      </c>
      <c r="H368" s="77">
        <v>0.82930000000000004</v>
      </c>
    </row>
    <row r="369" spans="1:8">
      <c r="A369" s="77" t="s">
        <v>1179</v>
      </c>
      <c r="B369" s="77">
        <v>20140310</v>
      </c>
      <c r="C369" s="173">
        <f t="shared" si="5"/>
        <v>41708</v>
      </c>
      <c r="D369" s="77">
        <v>5748</v>
      </c>
      <c r="E369" s="77">
        <v>0.82930000000000004</v>
      </c>
      <c r="F369" s="77">
        <v>0.83479999999999999</v>
      </c>
      <c r="G369" s="77">
        <v>0.82899999999999996</v>
      </c>
      <c r="H369" s="77">
        <v>0.83379999999999999</v>
      </c>
    </row>
    <row r="370" spans="1:8">
      <c r="A370" s="77" t="s">
        <v>1179</v>
      </c>
      <c r="B370" s="77">
        <v>20140311</v>
      </c>
      <c r="C370" s="173">
        <f t="shared" si="5"/>
        <v>41709</v>
      </c>
      <c r="D370" s="77">
        <v>5740</v>
      </c>
      <c r="E370" s="77">
        <v>0.8337</v>
      </c>
      <c r="F370" s="77">
        <v>0.83450000000000002</v>
      </c>
      <c r="G370" s="77">
        <v>0.83189999999999997</v>
      </c>
      <c r="H370" s="77">
        <v>0.83360000000000001</v>
      </c>
    </row>
    <row r="371" spans="1:8">
      <c r="A371" s="77" t="s">
        <v>1179</v>
      </c>
      <c r="B371" s="77">
        <v>20140312</v>
      </c>
      <c r="C371" s="173">
        <f t="shared" si="5"/>
        <v>41710</v>
      </c>
      <c r="D371" s="77">
        <v>5748</v>
      </c>
      <c r="E371" s="77">
        <v>0.83350000000000002</v>
      </c>
      <c r="F371" s="77">
        <v>0.83720000000000006</v>
      </c>
      <c r="G371" s="77">
        <v>0.83230000000000004</v>
      </c>
      <c r="H371" s="77">
        <v>0.83630000000000004</v>
      </c>
    </row>
    <row r="372" spans="1:8">
      <c r="A372" s="77" t="s">
        <v>1179</v>
      </c>
      <c r="B372" s="77">
        <v>20140313</v>
      </c>
      <c r="C372" s="173">
        <f t="shared" si="5"/>
        <v>41711</v>
      </c>
      <c r="D372" s="77">
        <v>5756</v>
      </c>
      <c r="E372" s="77">
        <v>0.83640000000000003</v>
      </c>
      <c r="F372" s="77">
        <v>0.83760000000000001</v>
      </c>
      <c r="G372" s="77">
        <v>0.83289999999999997</v>
      </c>
      <c r="H372" s="77">
        <v>0.83389999999999997</v>
      </c>
    </row>
    <row r="373" spans="1:8">
      <c r="A373" s="77" t="s">
        <v>1179</v>
      </c>
      <c r="B373" s="77">
        <v>20140314</v>
      </c>
      <c r="C373" s="173">
        <f t="shared" si="5"/>
        <v>41712</v>
      </c>
      <c r="D373" s="77">
        <v>5040</v>
      </c>
      <c r="E373" s="77">
        <v>0.83399999999999996</v>
      </c>
      <c r="F373" s="77">
        <v>0.83789999999999998</v>
      </c>
      <c r="G373" s="77">
        <v>0.83340000000000003</v>
      </c>
      <c r="H373" s="77">
        <v>0.83540000000000003</v>
      </c>
    </row>
    <row r="374" spans="1:8">
      <c r="A374" s="77" t="s">
        <v>1179</v>
      </c>
      <c r="B374" s="77">
        <v>20140316</v>
      </c>
      <c r="C374" s="173">
        <f t="shared" si="5"/>
        <v>41714</v>
      </c>
      <c r="D374" s="77">
        <v>240</v>
      </c>
      <c r="E374" s="77">
        <v>0.8357</v>
      </c>
      <c r="F374" s="77">
        <v>0.83599999999999997</v>
      </c>
      <c r="G374" s="77">
        <v>0.83560000000000001</v>
      </c>
      <c r="H374" s="77">
        <v>0.8357</v>
      </c>
    </row>
    <row r="375" spans="1:8">
      <c r="A375" s="77" t="s">
        <v>1179</v>
      </c>
      <c r="B375" s="77">
        <v>20140317</v>
      </c>
      <c r="C375" s="173">
        <f t="shared" si="5"/>
        <v>41715</v>
      </c>
      <c r="D375" s="77">
        <v>5752</v>
      </c>
      <c r="E375" s="77">
        <v>0.8357</v>
      </c>
      <c r="F375" s="77">
        <v>0.83750000000000002</v>
      </c>
      <c r="G375" s="77">
        <v>0.83399999999999996</v>
      </c>
      <c r="H375" s="77">
        <v>0.83679999999999999</v>
      </c>
    </row>
    <row r="376" spans="1:8">
      <c r="A376" s="77" t="s">
        <v>1179</v>
      </c>
      <c r="B376" s="77">
        <v>20140318</v>
      </c>
      <c r="C376" s="173">
        <f t="shared" si="5"/>
        <v>41716</v>
      </c>
      <c r="D376" s="77">
        <v>5748</v>
      </c>
      <c r="E376" s="77">
        <v>0.8367</v>
      </c>
      <c r="F376" s="77">
        <v>0.83979999999999999</v>
      </c>
      <c r="G376" s="77">
        <v>0.83599999999999997</v>
      </c>
      <c r="H376" s="77">
        <v>0.83919999999999995</v>
      </c>
    </row>
    <row r="377" spans="1:8">
      <c r="A377" s="77" t="s">
        <v>1179</v>
      </c>
      <c r="B377" s="77">
        <v>20140319</v>
      </c>
      <c r="C377" s="173">
        <f t="shared" si="5"/>
        <v>41717</v>
      </c>
      <c r="D377" s="77">
        <v>5744</v>
      </c>
      <c r="E377" s="77">
        <v>0.83909999999999996</v>
      </c>
      <c r="F377" s="77">
        <v>0.83930000000000005</v>
      </c>
      <c r="G377" s="77">
        <v>0.83530000000000004</v>
      </c>
      <c r="H377" s="77">
        <v>0.83550000000000002</v>
      </c>
    </row>
    <row r="378" spans="1:8">
      <c r="A378" s="77" t="s">
        <v>1179</v>
      </c>
      <c r="B378" s="77">
        <v>20140320</v>
      </c>
      <c r="C378" s="173">
        <f t="shared" si="5"/>
        <v>41718</v>
      </c>
      <c r="D378" s="77">
        <v>5756</v>
      </c>
      <c r="E378" s="77">
        <v>0.83560000000000001</v>
      </c>
      <c r="F378" s="77">
        <v>0.8367</v>
      </c>
      <c r="G378" s="77">
        <v>0.8327</v>
      </c>
      <c r="H378" s="77">
        <v>0.83460000000000001</v>
      </c>
    </row>
    <row r="379" spans="1:8">
      <c r="A379" s="77" t="s">
        <v>1179</v>
      </c>
      <c r="B379" s="77">
        <v>20140321</v>
      </c>
      <c r="C379" s="173">
        <f t="shared" si="5"/>
        <v>41719</v>
      </c>
      <c r="D379" s="77">
        <v>5032</v>
      </c>
      <c r="E379" s="77">
        <v>0.83460000000000001</v>
      </c>
      <c r="F379" s="77">
        <v>0.83689999999999998</v>
      </c>
      <c r="G379" s="77">
        <v>0.83420000000000005</v>
      </c>
      <c r="H379" s="77">
        <v>0.83640000000000003</v>
      </c>
    </row>
    <row r="380" spans="1:8">
      <c r="A380" s="77" t="s">
        <v>1179</v>
      </c>
      <c r="B380" s="77">
        <v>20140323</v>
      </c>
      <c r="C380" s="173">
        <f t="shared" si="5"/>
        <v>41721</v>
      </c>
      <c r="D380" s="77">
        <v>240</v>
      </c>
      <c r="E380" s="77">
        <v>0.83640000000000003</v>
      </c>
      <c r="F380" s="77">
        <v>0.83650000000000002</v>
      </c>
      <c r="G380" s="77">
        <v>0.83620000000000005</v>
      </c>
      <c r="H380" s="77">
        <v>0.83630000000000004</v>
      </c>
    </row>
    <row r="381" spans="1:8">
      <c r="A381" s="77" t="s">
        <v>1179</v>
      </c>
      <c r="B381" s="77">
        <v>20140324</v>
      </c>
      <c r="C381" s="173">
        <f t="shared" si="5"/>
        <v>41722</v>
      </c>
      <c r="D381" s="77">
        <v>5740</v>
      </c>
      <c r="E381" s="77">
        <v>0.83620000000000005</v>
      </c>
      <c r="F381" s="77">
        <v>0.83889999999999998</v>
      </c>
      <c r="G381" s="77">
        <v>0.83430000000000004</v>
      </c>
      <c r="H381" s="77">
        <v>0.83850000000000002</v>
      </c>
    </row>
    <row r="382" spans="1:8">
      <c r="A382" s="77" t="s">
        <v>1179</v>
      </c>
      <c r="B382" s="77">
        <v>20140325</v>
      </c>
      <c r="C382" s="173">
        <f t="shared" si="5"/>
        <v>41723</v>
      </c>
      <c r="D382" s="77">
        <v>5744</v>
      </c>
      <c r="E382" s="77">
        <v>0.83860000000000001</v>
      </c>
      <c r="F382" s="77">
        <v>0.83919999999999995</v>
      </c>
      <c r="G382" s="77">
        <v>0.83340000000000003</v>
      </c>
      <c r="H382" s="77">
        <v>0.8357</v>
      </c>
    </row>
    <row r="383" spans="1:8">
      <c r="A383" s="77" t="s">
        <v>1179</v>
      </c>
      <c r="B383" s="77">
        <v>20140326</v>
      </c>
      <c r="C383" s="173">
        <f t="shared" si="5"/>
        <v>41724</v>
      </c>
      <c r="D383" s="77">
        <v>5740</v>
      </c>
      <c r="E383" s="77">
        <v>0.8357</v>
      </c>
      <c r="F383" s="77">
        <v>0.83609999999999995</v>
      </c>
      <c r="G383" s="77">
        <v>0.83079999999999998</v>
      </c>
      <c r="H383" s="77">
        <v>0.83130000000000004</v>
      </c>
    </row>
    <row r="384" spans="1:8">
      <c r="A384" s="77" t="s">
        <v>1179</v>
      </c>
      <c r="B384" s="77">
        <v>20140327</v>
      </c>
      <c r="C384" s="173">
        <f t="shared" si="5"/>
        <v>41725</v>
      </c>
      <c r="D384" s="77">
        <v>5748</v>
      </c>
      <c r="E384" s="77">
        <v>0.83140000000000003</v>
      </c>
      <c r="F384" s="77">
        <v>0.83199999999999996</v>
      </c>
      <c r="G384" s="77">
        <v>0.82609999999999995</v>
      </c>
      <c r="H384" s="77">
        <v>0.82720000000000005</v>
      </c>
    </row>
    <row r="385" spans="1:8">
      <c r="A385" s="77" t="s">
        <v>1179</v>
      </c>
      <c r="B385" s="77">
        <v>20140328</v>
      </c>
      <c r="C385" s="173">
        <f t="shared" si="5"/>
        <v>41726</v>
      </c>
      <c r="D385" s="77">
        <v>5040</v>
      </c>
      <c r="E385" s="77">
        <v>0.82720000000000005</v>
      </c>
      <c r="F385" s="77">
        <v>0.82799999999999996</v>
      </c>
      <c r="G385" s="77">
        <v>0.82450000000000001</v>
      </c>
      <c r="H385" s="77">
        <v>0.82620000000000005</v>
      </c>
    </row>
    <row r="386" spans="1:8">
      <c r="A386" s="77" t="s">
        <v>1179</v>
      </c>
      <c r="B386" s="77">
        <v>20140330</v>
      </c>
      <c r="C386" s="173">
        <f t="shared" si="5"/>
        <v>41728</v>
      </c>
      <c r="D386" s="77">
        <v>480</v>
      </c>
      <c r="E386" s="77">
        <v>0.82609999999999995</v>
      </c>
      <c r="F386" s="77">
        <v>0.82620000000000005</v>
      </c>
      <c r="G386" s="77">
        <v>0.82579999999999998</v>
      </c>
      <c r="H386" s="77">
        <v>0.82609999999999995</v>
      </c>
    </row>
    <row r="387" spans="1:8">
      <c r="A387" s="77" t="s">
        <v>1179</v>
      </c>
      <c r="B387" s="77">
        <v>20140331</v>
      </c>
      <c r="C387" s="173">
        <f t="shared" ref="C387:C450" si="6">VALUE(LEFT(B387,4)&amp;"."&amp;MID(B387,5,2)&amp;"."&amp;RIGHT(B387,2))</f>
        <v>41729</v>
      </c>
      <c r="D387" s="77">
        <v>5732</v>
      </c>
      <c r="E387" s="77">
        <v>0.82609999999999995</v>
      </c>
      <c r="F387" s="77">
        <v>0.8296</v>
      </c>
      <c r="G387" s="77">
        <v>0.82520000000000004</v>
      </c>
      <c r="H387" s="77">
        <v>0.82640000000000002</v>
      </c>
    </row>
    <row r="388" spans="1:8">
      <c r="A388" s="77" t="s">
        <v>1179</v>
      </c>
      <c r="B388" s="77">
        <v>20140401</v>
      </c>
      <c r="C388" s="173">
        <f t="shared" si="6"/>
        <v>41730</v>
      </c>
      <c r="D388" s="77">
        <v>5740</v>
      </c>
      <c r="E388" s="77">
        <v>0.82630000000000003</v>
      </c>
      <c r="F388" s="77">
        <v>0.83040000000000003</v>
      </c>
      <c r="G388" s="77">
        <v>0.82599999999999996</v>
      </c>
      <c r="H388" s="77">
        <v>0.82930000000000004</v>
      </c>
    </row>
    <row r="389" spans="1:8">
      <c r="A389" s="77" t="s">
        <v>1179</v>
      </c>
      <c r="B389" s="77">
        <v>20140402</v>
      </c>
      <c r="C389" s="173">
        <f t="shared" si="6"/>
        <v>41731</v>
      </c>
      <c r="D389" s="77">
        <v>5740</v>
      </c>
      <c r="E389" s="77">
        <v>0.82920000000000005</v>
      </c>
      <c r="F389" s="77">
        <v>0.83069999999999999</v>
      </c>
      <c r="G389" s="77">
        <v>0.82689999999999997</v>
      </c>
      <c r="H389" s="77">
        <v>0.82789999999999997</v>
      </c>
    </row>
    <row r="390" spans="1:8">
      <c r="A390" s="77" t="s">
        <v>1179</v>
      </c>
      <c r="B390" s="77">
        <v>20140403</v>
      </c>
      <c r="C390" s="173">
        <f t="shared" si="6"/>
        <v>41732</v>
      </c>
      <c r="D390" s="77">
        <v>5736</v>
      </c>
      <c r="E390" s="77">
        <v>0.82789999999999997</v>
      </c>
      <c r="F390" s="77">
        <v>0.83109999999999995</v>
      </c>
      <c r="G390" s="77">
        <v>0.82589999999999997</v>
      </c>
      <c r="H390" s="77">
        <v>0.8266</v>
      </c>
    </row>
    <row r="391" spans="1:8">
      <c r="A391" s="77" t="s">
        <v>1179</v>
      </c>
      <c r="B391" s="77">
        <v>20140404</v>
      </c>
      <c r="C391" s="173">
        <f t="shared" si="6"/>
        <v>41733</v>
      </c>
      <c r="D391" s="77">
        <v>4796</v>
      </c>
      <c r="E391" s="77">
        <v>0.8266</v>
      </c>
      <c r="F391" s="77">
        <v>0.82750000000000001</v>
      </c>
      <c r="G391" s="77">
        <v>0.82479999999999998</v>
      </c>
      <c r="H391" s="77">
        <v>0.82650000000000001</v>
      </c>
    </row>
    <row r="392" spans="1:8">
      <c r="A392" s="77" t="s">
        <v>1179</v>
      </c>
      <c r="B392" s="77">
        <v>20140406</v>
      </c>
      <c r="C392" s="173">
        <f t="shared" si="6"/>
        <v>41735</v>
      </c>
      <c r="D392" s="77">
        <v>480</v>
      </c>
      <c r="E392" s="77">
        <v>0.82599999999999996</v>
      </c>
      <c r="F392" s="77">
        <v>0.8266</v>
      </c>
      <c r="G392" s="77">
        <v>0.82589999999999997</v>
      </c>
      <c r="H392" s="77">
        <v>0.82630000000000003</v>
      </c>
    </row>
    <row r="393" spans="1:8">
      <c r="A393" s="77" t="s">
        <v>1179</v>
      </c>
      <c r="B393" s="77">
        <v>20140407</v>
      </c>
      <c r="C393" s="173">
        <f t="shared" si="6"/>
        <v>41736</v>
      </c>
      <c r="D393" s="77">
        <v>5740</v>
      </c>
      <c r="E393" s="77">
        <v>0.82640000000000002</v>
      </c>
      <c r="F393" s="77">
        <v>0.82830000000000004</v>
      </c>
      <c r="G393" s="77">
        <v>0.82599999999999996</v>
      </c>
      <c r="H393" s="77">
        <v>0.82720000000000005</v>
      </c>
    </row>
    <row r="394" spans="1:8">
      <c r="A394" s="77" t="s">
        <v>1179</v>
      </c>
      <c r="B394" s="77">
        <v>20140408</v>
      </c>
      <c r="C394" s="173">
        <f t="shared" si="6"/>
        <v>41737</v>
      </c>
      <c r="D394" s="77">
        <v>5732</v>
      </c>
      <c r="E394" s="77">
        <v>0.82720000000000005</v>
      </c>
      <c r="F394" s="77">
        <v>0.82730000000000004</v>
      </c>
      <c r="G394" s="77">
        <v>0.82310000000000005</v>
      </c>
      <c r="H394" s="77">
        <v>0.82340000000000002</v>
      </c>
    </row>
    <row r="395" spans="1:8">
      <c r="A395" s="77" t="s">
        <v>1179</v>
      </c>
      <c r="B395" s="77">
        <v>20140409</v>
      </c>
      <c r="C395" s="173">
        <f t="shared" si="6"/>
        <v>41738</v>
      </c>
      <c r="D395" s="77">
        <v>5732</v>
      </c>
      <c r="E395" s="77">
        <v>0.82340000000000002</v>
      </c>
      <c r="F395" s="77">
        <v>0.82540000000000002</v>
      </c>
      <c r="G395" s="77">
        <v>0.82289999999999996</v>
      </c>
      <c r="H395" s="77">
        <v>0.82440000000000002</v>
      </c>
    </row>
    <row r="396" spans="1:8">
      <c r="A396" s="77" t="s">
        <v>1179</v>
      </c>
      <c r="B396" s="77">
        <v>20140410</v>
      </c>
      <c r="C396" s="173">
        <f t="shared" si="6"/>
        <v>41739</v>
      </c>
      <c r="D396" s="77">
        <v>5740</v>
      </c>
      <c r="E396" s="77">
        <v>0.82440000000000002</v>
      </c>
      <c r="F396" s="77">
        <v>0.82779999999999998</v>
      </c>
      <c r="G396" s="77">
        <v>0.82389999999999997</v>
      </c>
      <c r="H396" s="77">
        <v>0.82750000000000001</v>
      </c>
    </row>
    <row r="397" spans="1:8">
      <c r="A397" s="77" t="s">
        <v>1179</v>
      </c>
      <c r="B397" s="77">
        <v>20140411</v>
      </c>
      <c r="C397" s="173">
        <f t="shared" si="6"/>
        <v>41740</v>
      </c>
      <c r="D397" s="77">
        <v>4796</v>
      </c>
      <c r="E397" s="77">
        <v>0.82750000000000001</v>
      </c>
      <c r="F397" s="77">
        <v>0.83079999999999998</v>
      </c>
      <c r="G397" s="77">
        <v>0.82750000000000001</v>
      </c>
      <c r="H397" s="77">
        <v>0.82940000000000003</v>
      </c>
    </row>
    <row r="398" spans="1:8">
      <c r="A398" s="77" t="s">
        <v>1179</v>
      </c>
      <c r="B398" s="77">
        <v>20140413</v>
      </c>
      <c r="C398" s="173">
        <f t="shared" si="6"/>
        <v>41742</v>
      </c>
      <c r="D398" s="77">
        <v>480</v>
      </c>
      <c r="E398" s="77">
        <v>0.82709999999999995</v>
      </c>
      <c r="F398" s="77">
        <v>0.82779999999999998</v>
      </c>
      <c r="G398" s="77">
        <v>0.82699999999999996</v>
      </c>
      <c r="H398" s="77">
        <v>0.8276</v>
      </c>
    </row>
    <row r="399" spans="1:8">
      <c r="A399" s="77" t="s">
        <v>1179</v>
      </c>
      <c r="B399" s="77">
        <v>20140414</v>
      </c>
      <c r="C399" s="173">
        <f t="shared" si="6"/>
        <v>41743</v>
      </c>
      <c r="D399" s="77">
        <v>5740</v>
      </c>
      <c r="E399" s="77">
        <v>0.82769999999999999</v>
      </c>
      <c r="F399" s="77">
        <v>0.82820000000000005</v>
      </c>
      <c r="G399" s="77">
        <v>0.82509999999999994</v>
      </c>
      <c r="H399" s="77">
        <v>0.82589999999999997</v>
      </c>
    </row>
    <row r="400" spans="1:8">
      <c r="A400" s="77" t="s">
        <v>1179</v>
      </c>
      <c r="B400" s="77">
        <v>20140415</v>
      </c>
      <c r="C400" s="173">
        <f t="shared" si="6"/>
        <v>41744</v>
      </c>
      <c r="D400" s="77">
        <v>5756</v>
      </c>
      <c r="E400" s="77">
        <v>0.82579999999999998</v>
      </c>
      <c r="F400" s="77">
        <v>0.82789999999999997</v>
      </c>
      <c r="G400" s="77">
        <v>0.82440000000000002</v>
      </c>
      <c r="H400" s="77">
        <v>0.8256</v>
      </c>
    </row>
    <row r="401" spans="1:8">
      <c r="A401" s="77" t="s">
        <v>1179</v>
      </c>
      <c r="B401" s="77">
        <v>20140416</v>
      </c>
      <c r="C401" s="173">
        <f t="shared" si="6"/>
        <v>41745</v>
      </c>
      <c r="D401" s="77">
        <v>5756</v>
      </c>
      <c r="E401" s="77">
        <v>0.8256</v>
      </c>
      <c r="F401" s="77">
        <v>0.8266</v>
      </c>
      <c r="G401" s="77">
        <v>0.82179999999999997</v>
      </c>
      <c r="H401" s="77">
        <v>0.82250000000000001</v>
      </c>
    </row>
    <row r="402" spans="1:8">
      <c r="A402" s="77" t="s">
        <v>1179</v>
      </c>
      <c r="B402" s="77">
        <v>20140417</v>
      </c>
      <c r="C402" s="173">
        <f t="shared" si="6"/>
        <v>41746</v>
      </c>
      <c r="D402" s="77">
        <v>5736</v>
      </c>
      <c r="E402" s="77">
        <v>0.82250000000000001</v>
      </c>
      <c r="F402" s="77">
        <v>0.82450000000000001</v>
      </c>
      <c r="G402" s="77">
        <v>0.82130000000000003</v>
      </c>
      <c r="H402" s="77">
        <v>0.82250000000000001</v>
      </c>
    </row>
    <row r="403" spans="1:8">
      <c r="A403" s="77" t="s">
        <v>1179</v>
      </c>
      <c r="B403" s="77">
        <v>20140418</v>
      </c>
      <c r="C403" s="173">
        <f t="shared" si="6"/>
        <v>41747</v>
      </c>
      <c r="D403" s="77">
        <v>4780</v>
      </c>
      <c r="E403" s="77">
        <v>0.8226</v>
      </c>
      <c r="F403" s="77">
        <v>0.8236</v>
      </c>
      <c r="G403" s="77">
        <v>0.82210000000000005</v>
      </c>
      <c r="H403" s="77">
        <v>0.82240000000000002</v>
      </c>
    </row>
    <row r="404" spans="1:8">
      <c r="A404" s="77" t="s">
        <v>1179</v>
      </c>
      <c r="B404" s="77">
        <v>20140420</v>
      </c>
      <c r="C404" s="173">
        <f t="shared" si="6"/>
        <v>41749</v>
      </c>
      <c r="D404" s="77">
        <v>476</v>
      </c>
      <c r="E404" s="77">
        <v>0.82220000000000004</v>
      </c>
      <c r="F404" s="77">
        <v>0.8226</v>
      </c>
      <c r="G404" s="77">
        <v>0.82199999999999995</v>
      </c>
      <c r="H404" s="77">
        <v>0.8226</v>
      </c>
    </row>
    <row r="405" spans="1:8">
      <c r="A405" s="77" t="s">
        <v>1179</v>
      </c>
      <c r="B405" s="77">
        <v>20140421</v>
      </c>
      <c r="C405" s="173">
        <f t="shared" si="6"/>
        <v>41750</v>
      </c>
      <c r="D405" s="77">
        <v>5744</v>
      </c>
      <c r="E405" s="77">
        <v>0.8226</v>
      </c>
      <c r="F405" s="77">
        <v>0.82289999999999996</v>
      </c>
      <c r="G405" s="77">
        <v>0.82079999999999997</v>
      </c>
      <c r="H405" s="77">
        <v>0.82120000000000004</v>
      </c>
    </row>
    <row r="406" spans="1:8">
      <c r="A406" s="77" t="s">
        <v>1179</v>
      </c>
      <c r="B406" s="77">
        <v>20140422</v>
      </c>
      <c r="C406" s="173">
        <f t="shared" si="6"/>
        <v>41751</v>
      </c>
      <c r="D406" s="77">
        <v>5724</v>
      </c>
      <c r="E406" s="77">
        <v>0.82130000000000003</v>
      </c>
      <c r="F406" s="77">
        <v>0.82150000000000001</v>
      </c>
      <c r="G406" s="77">
        <v>0.8196</v>
      </c>
      <c r="H406" s="77">
        <v>0.8206</v>
      </c>
    </row>
    <row r="407" spans="1:8">
      <c r="A407" s="77" t="s">
        <v>1179</v>
      </c>
      <c r="B407" s="77">
        <v>20140423</v>
      </c>
      <c r="C407" s="173">
        <f t="shared" si="6"/>
        <v>41752</v>
      </c>
      <c r="D407" s="77">
        <v>5720</v>
      </c>
      <c r="E407" s="77">
        <v>0.8206</v>
      </c>
      <c r="F407" s="77">
        <v>0.82440000000000002</v>
      </c>
      <c r="G407" s="77">
        <v>0.82</v>
      </c>
      <c r="H407" s="77">
        <v>0.82310000000000005</v>
      </c>
    </row>
    <row r="408" spans="1:8">
      <c r="A408" s="77" t="s">
        <v>1179</v>
      </c>
      <c r="B408" s="77">
        <v>20140424</v>
      </c>
      <c r="C408" s="173">
        <f t="shared" si="6"/>
        <v>41753</v>
      </c>
      <c r="D408" s="77">
        <v>5736</v>
      </c>
      <c r="E408" s="77">
        <v>0.82310000000000005</v>
      </c>
      <c r="F408" s="77">
        <v>0.82430000000000003</v>
      </c>
      <c r="G408" s="77">
        <v>0.82189999999999996</v>
      </c>
      <c r="H408" s="77">
        <v>0.82269999999999999</v>
      </c>
    </row>
    <row r="409" spans="1:8">
      <c r="A409" s="77" t="s">
        <v>1179</v>
      </c>
      <c r="B409" s="77">
        <v>20140425</v>
      </c>
      <c r="C409" s="173">
        <f t="shared" si="6"/>
        <v>41754</v>
      </c>
      <c r="D409" s="77">
        <v>4784</v>
      </c>
      <c r="E409" s="77">
        <v>0.82269999999999999</v>
      </c>
      <c r="F409" s="77">
        <v>0.82389999999999997</v>
      </c>
      <c r="G409" s="77">
        <v>0.82220000000000004</v>
      </c>
      <c r="H409" s="77">
        <v>0.82320000000000004</v>
      </c>
    </row>
    <row r="410" spans="1:8">
      <c r="A410" s="77" t="s">
        <v>1179</v>
      </c>
      <c r="B410" s="77">
        <v>20140427</v>
      </c>
      <c r="C410" s="173">
        <f t="shared" si="6"/>
        <v>41756</v>
      </c>
      <c r="D410" s="77">
        <v>476</v>
      </c>
      <c r="E410" s="77">
        <v>0.8236</v>
      </c>
      <c r="F410" s="77">
        <v>0.82369999999999999</v>
      </c>
      <c r="G410" s="77">
        <v>0.82330000000000003</v>
      </c>
      <c r="H410" s="77">
        <v>0.82330000000000003</v>
      </c>
    </row>
    <row r="411" spans="1:8">
      <c r="A411" s="77" t="s">
        <v>1179</v>
      </c>
      <c r="B411" s="77">
        <v>20140428</v>
      </c>
      <c r="C411" s="173">
        <f t="shared" si="6"/>
        <v>41757</v>
      </c>
      <c r="D411" s="77">
        <v>5752</v>
      </c>
      <c r="E411" s="77">
        <v>0.82330000000000003</v>
      </c>
      <c r="F411" s="77">
        <v>0.82420000000000004</v>
      </c>
      <c r="G411" s="77">
        <v>0.8216</v>
      </c>
      <c r="H411" s="77">
        <v>0.82389999999999997</v>
      </c>
    </row>
    <row r="412" spans="1:8">
      <c r="A412" s="77" t="s">
        <v>1179</v>
      </c>
      <c r="B412" s="77">
        <v>20140429</v>
      </c>
      <c r="C412" s="173">
        <f t="shared" si="6"/>
        <v>41758</v>
      </c>
      <c r="D412" s="77">
        <v>5732</v>
      </c>
      <c r="E412" s="77">
        <v>0.82389999999999997</v>
      </c>
      <c r="F412" s="77">
        <v>0.82569999999999999</v>
      </c>
      <c r="G412" s="77">
        <v>0.81989999999999996</v>
      </c>
      <c r="H412" s="77">
        <v>0.82079999999999997</v>
      </c>
    </row>
    <row r="413" spans="1:8">
      <c r="A413" s="77" t="s">
        <v>1179</v>
      </c>
      <c r="B413" s="77">
        <v>20140430</v>
      </c>
      <c r="C413" s="173">
        <f t="shared" si="6"/>
        <v>41759</v>
      </c>
      <c r="D413" s="77">
        <v>5756</v>
      </c>
      <c r="E413" s="77">
        <v>0.82079999999999997</v>
      </c>
      <c r="F413" s="77">
        <v>0.82330000000000003</v>
      </c>
      <c r="G413" s="77">
        <v>0.81950000000000001</v>
      </c>
      <c r="H413" s="77">
        <v>0.8216</v>
      </c>
    </row>
    <row r="414" spans="1:8">
      <c r="A414" s="77" t="s">
        <v>1179</v>
      </c>
      <c r="B414" s="77">
        <v>20140501</v>
      </c>
      <c r="C414" s="173">
        <f t="shared" si="6"/>
        <v>41760</v>
      </c>
      <c r="D414" s="77">
        <v>5744</v>
      </c>
      <c r="E414" s="77">
        <v>0.8216</v>
      </c>
      <c r="F414" s="77">
        <v>0.8226</v>
      </c>
      <c r="G414" s="77">
        <v>0.82020000000000004</v>
      </c>
      <c r="H414" s="77">
        <v>0.82079999999999997</v>
      </c>
    </row>
    <row r="415" spans="1:8">
      <c r="A415" s="77" t="s">
        <v>1179</v>
      </c>
      <c r="B415" s="77">
        <v>20140502</v>
      </c>
      <c r="C415" s="173">
        <f t="shared" si="6"/>
        <v>41761</v>
      </c>
      <c r="D415" s="77">
        <v>4784</v>
      </c>
      <c r="E415" s="77">
        <v>0.82079999999999997</v>
      </c>
      <c r="F415" s="77">
        <v>0.82230000000000003</v>
      </c>
      <c r="G415" s="77">
        <v>0.81979999999999997</v>
      </c>
      <c r="H415" s="77">
        <v>0.82179999999999997</v>
      </c>
    </row>
    <row r="416" spans="1:8">
      <c r="A416" s="77" t="s">
        <v>1179</v>
      </c>
      <c r="B416" s="77">
        <v>20140504</v>
      </c>
      <c r="C416" s="173">
        <f t="shared" si="6"/>
        <v>41763</v>
      </c>
      <c r="D416" s="77">
        <v>476</v>
      </c>
      <c r="E416" s="77">
        <v>0.82189999999999996</v>
      </c>
      <c r="F416" s="77">
        <v>0.82210000000000005</v>
      </c>
      <c r="G416" s="77">
        <v>0.8216</v>
      </c>
      <c r="H416" s="77">
        <v>0.82169999999999999</v>
      </c>
    </row>
    <row r="417" spans="1:8">
      <c r="A417" s="77" t="s">
        <v>1179</v>
      </c>
      <c r="B417" s="77">
        <v>20140505</v>
      </c>
      <c r="C417" s="173">
        <f t="shared" si="6"/>
        <v>41764</v>
      </c>
      <c r="D417" s="77">
        <v>5748</v>
      </c>
      <c r="E417" s="77">
        <v>0.82169999999999999</v>
      </c>
      <c r="F417" s="77">
        <v>0.82310000000000005</v>
      </c>
      <c r="G417" s="77">
        <v>0.82130000000000003</v>
      </c>
      <c r="H417" s="77">
        <v>0.82240000000000002</v>
      </c>
    </row>
    <row r="418" spans="1:8">
      <c r="A418" s="77" t="s">
        <v>1179</v>
      </c>
      <c r="B418" s="77">
        <v>20140506</v>
      </c>
      <c r="C418" s="173">
        <f t="shared" si="6"/>
        <v>41765</v>
      </c>
      <c r="D418" s="77">
        <v>5744</v>
      </c>
      <c r="E418" s="77">
        <v>0.82240000000000002</v>
      </c>
      <c r="F418" s="77">
        <v>0.82240000000000002</v>
      </c>
      <c r="G418" s="77">
        <v>0.81930000000000003</v>
      </c>
      <c r="H418" s="77">
        <v>0.82040000000000002</v>
      </c>
    </row>
    <row r="419" spans="1:8">
      <c r="A419" s="77" t="s">
        <v>1179</v>
      </c>
      <c r="B419" s="77">
        <v>20140507</v>
      </c>
      <c r="C419" s="173">
        <f t="shared" si="6"/>
        <v>41766</v>
      </c>
      <c r="D419" s="77">
        <v>5744</v>
      </c>
      <c r="E419" s="77">
        <v>0.82030000000000003</v>
      </c>
      <c r="F419" s="77">
        <v>0.82120000000000004</v>
      </c>
      <c r="G419" s="77">
        <v>0.81910000000000005</v>
      </c>
      <c r="H419" s="77">
        <v>0.82030000000000003</v>
      </c>
    </row>
    <row r="420" spans="1:8">
      <c r="A420" s="77" t="s">
        <v>1179</v>
      </c>
      <c r="B420" s="77">
        <v>20140508</v>
      </c>
      <c r="C420" s="173">
        <f t="shared" si="6"/>
        <v>41767</v>
      </c>
      <c r="D420" s="77">
        <v>5736</v>
      </c>
      <c r="E420" s="77">
        <v>0.82030000000000003</v>
      </c>
      <c r="F420" s="77">
        <v>0.82469999999999999</v>
      </c>
      <c r="G420" s="77">
        <v>0.81669999999999998</v>
      </c>
      <c r="H420" s="77">
        <v>0.81730000000000003</v>
      </c>
    </row>
    <row r="421" spans="1:8">
      <c r="A421" s="77" t="s">
        <v>1179</v>
      </c>
      <c r="B421" s="77">
        <v>20140509</v>
      </c>
      <c r="C421" s="173">
        <f t="shared" si="6"/>
        <v>41768</v>
      </c>
      <c r="D421" s="77">
        <v>4796</v>
      </c>
      <c r="E421" s="77">
        <v>0.81720000000000004</v>
      </c>
      <c r="F421" s="77">
        <v>0.81810000000000005</v>
      </c>
      <c r="G421" s="77">
        <v>0.81589999999999996</v>
      </c>
      <c r="H421" s="77">
        <v>0.81610000000000005</v>
      </c>
    </row>
    <row r="422" spans="1:8">
      <c r="A422" s="77" t="s">
        <v>1179</v>
      </c>
      <c r="B422" s="77">
        <v>20140511</v>
      </c>
      <c r="C422" s="173">
        <f t="shared" si="6"/>
        <v>41770</v>
      </c>
      <c r="D422" s="77">
        <v>480</v>
      </c>
      <c r="E422" s="77">
        <v>0.81599999999999995</v>
      </c>
      <c r="F422" s="77">
        <v>0.81630000000000003</v>
      </c>
      <c r="G422" s="77">
        <v>0.81579999999999997</v>
      </c>
      <c r="H422" s="77">
        <v>0.81599999999999995</v>
      </c>
    </row>
    <row r="423" spans="1:8">
      <c r="A423" s="77" t="s">
        <v>1179</v>
      </c>
      <c r="B423" s="77">
        <v>20140512</v>
      </c>
      <c r="C423" s="173">
        <f t="shared" si="6"/>
        <v>41771</v>
      </c>
      <c r="D423" s="77">
        <v>5752</v>
      </c>
      <c r="E423" s="77">
        <v>0.81599999999999995</v>
      </c>
      <c r="F423" s="77">
        <v>0.81659999999999999</v>
      </c>
      <c r="G423" s="77">
        <v>0.81410000000000005</v>
      </c>
      <c r="H423" s="77">
        <v>0.81510000000000005</v>
      </c>
    </row>
    <row r="424" spans="1:8">
      <c r="A424" s="77" t="s">
        <v>1179</v>
      </c>
      <c r="B424" s="77">
        <v>20140513</v>
      </c>
      <c r="C424" s="173">
        <f t="shared" si="6"/>
        <v>41772</v>
      </c>
      <c r="D424" s="77">
        <v>5744</v>
      </c>
      <c r="E424" s="77">
        <v>0.81510000000000005</v>
      </c>
      <c r="F424" s="77">
        <v>0.81710000000000005</v>
      </c>
      <c r="G424" s="77">
        <v>0.81330000000000002</v>
      </c>
      <c r="H424" s="77">
        <v>0.81420000000000003</v>
      </c>
    </row>
    <row r="425" spans="1:8">
      <c r="A425" s="77" t="s">
        <v>1179</v>
      </c>
      <c r="B425" s="77">
        <v>20140514</v>
      </c>
      <c r="C425" s="173">
        <f t="shared" si="6"/>
        <v>41773</v>
      </c>
      <c r="D425" s="77">
        <v>5748</v>
      </c>
      <c r="E425" s="77">
        <v>0.81420000000000003</v>
      </c>
      <c r="F425" s="77">
        <v>0.81810000000000005</v>
      </c>
      <c r="G425" s="77">
        <v>0.8125</v>
      </c>
      <c r="H425" s="77">
        <v>0.81789999999999996</v>
      </c>
    </row>
    <row r="426" spans="1:8">
      <c r="A426" s="77" t="s">
        <v>1179</v>
      </c>
      <c r="B426" s="77">
        <v>20140515</v>
      </c>
      <c r="C426" s="173">
        <f t="shared" si="6"/>
        <v>41774</v>
      </c>
      <c r="D426" s="77">
        <v>5744</v>
      </c>
      <c r="E426" s="77">
        <v>0.81789999999999996</v>
      </c>
      <c r="F426" s="77">
        <v>0.81810000000000005</v>
      </c>
      <c r="G426" s="77">
        <v>0.81430000000000002</v>
      </c>
      <c r="H426" s="77">
        <v>0.81659999999999999</v>
      </c>
    </row>
    <row r="427" spans="1:8">
      <c r="A427" s="77" t="s">
        <v>1179</v>
      </c>
      <c r="B427" s="77">
        <v>20140516</v>
      </c>
      <c r="C427" s="173">
        <f t="shared" si="6"/>
        <v>41775</v>
      </c>
      <c r="D427" s="77">
        <v>4788</v>
      </c>
      <c r="E427" s="77">
        <v>0.81659999999999999</v>
      </c>
      <c r="F427" s="77">
        <v>0.81699999999999995</v>
      </c>
      <c r="G427" s="77">
        <v>0.81379999999999997</v>
      </c>
      <c r="H427" s="77">
        <v>0.81410000000000005</v>
      </c>
    </row>
    <row r="428" spans="1:8">
      <c r="A428" s="77" t="s">
        <v>1179</v>
      </c>
      <c r="B428" s="77">
        <v>20140518</v>
      </c>
      <c r="C428" s="173">
        <f t="shared" si="6"/>
        <v>41777</v>
      </c>
      <c r="D428" s="77">
        <v>476</v>
      </c>
      <c r="E428" s="77">
        <v>0.81379999999999997</v>
      </c>
      <c r="F428" s="77">
        <v>0.81430000000000002</v>
      </c>
      <c r="G428" s="77">
        <v>0.81379999999999997</v>
      </c>
      <c r="H428" s="77">
        <v>0.81430000000000002</v>
      </c>
    </row>
    <row r="429" spans="1:8">
      <c r="A429" s="77" t="s">
        <v>1179</v>
      </c>
      <c r="B429" s="77">
        <v>20140519</v>
      </c>
      <c r="C429" s="173">
        <f t="shared" si="6"/>
        <v>41778</v>
      </c>
      <c r="D429" s="77">
        <v>5744</v>
      </c>
      <c r="E429" s="77">
        <v>0.81430000000000002</v>
      </c>
      <c r="F429" s="77">
        <v>0.81559999999999999</v>
      </c>
      <c r="G429" s="77">
        <v>0.81389999999999996</v>
      </c>
      <c r="H429" s="77">
        <v>0.81530000000000002</v>
      </c>
    </row>
    <row r="430" spans="1:8">
      <c r="A430" s="77" t="s">
        <v>1179</v>
      </c>
      <c r="B430" s="77">
        <v>20140520</v>
      </c>
      <c r="C430" s="173">
        <f t="shared" si="6"/>
        <v>41779</v>
      </c>
      <c r="D430" s="77">
        <v>5752</v>
      </c>
      <c r="E430" s="77">
        <v>0.81530000000000002</v>
      </c>
      <c r="F430" s="77">
        <v>0.8155</v>
      </c>
      <c r="G430" s="77">
        <v>0.81179999999999997</v>
      </c>
      <c r="H430" s="77">
        <v>0.81399999999999995</v>
      </c>
    </row>
    <row r="431" spans="1:8">
      <c r="A431" s="77" t="s">
        <v>1179</v>
      </c>
      <c r="B431" s="77">
        <v>20140521</v>
      </c>
      <c r="C431" s="173">
        <f t="shared" si="6"/>
        <v>41780</v>
      </c>
      <c r="D431" s="77">
        <v>5740</v>
      </c>
      <c r="E431" s="77">
        <v>0.81399999999999995</v>
      </c>
      <c r="F431" s="77">
        <v>0.81430000000000002</v>
      </c>
      <c r="G431" s="77">
        <v>0.80840000000000001</v>
      </c>
      <c r="H431" s="77">
        <v>0.8095</v>
      </c>
    </row>
    <row r="432" spans="1:8">
      <c r="A432" s="77" t="s">
        <v>1179</v>
      </c>
      <c r="B432" s="77">
        <v>20140522</v>
      </c>
      <c r="C432" s="173">
        <f t="shared" si="6"/>
        <v>41781</v>
      </c>
      <c r="D432" s="77">
        <v>5744</v>
      </c>
      <c r="E432" s="77">
        <v>0.8095</v>
      </c>
      <c r="F432" s="77">
        <v>0.81100000000000005</v>
      </c>
      <c r="G432" s="77">
        <v>0.80840000000000001</v>
      </c>
      <c r="H432" s="77">
        <v>0.80930000000000002</v>
      </c>
    </row>
    <row r="433" spans="1:8">
      <c r="A433" s="77" t="s">
        <v>1179</v>
      </c>
      <c r="B433" s="77">
        <v>20140523</v>
      </c>
      <c r="C433" s="173">
        <f t="shared" si="6"/>
        <v>41782</v>
      </c>
      <c r="D433" s="77">
        <v>4780</v>
      </c>
      <c r="E433" s="77">
        <v>0.80930000000000002</v>
      </c>
      <c r="F433" s="77">
        <v>0.81030000000000002</v>
      </c>
      <c r="G433" s="77">
        <v>0.80800000000000005</v>
      </c>
      <c r="H433" s="77">
        <v>0.80989999999999995</v>
      </c>
    </row>
    <row r="434" spans="1:8">
      <c r="A434" s="77" t="s">
        <v>1179</v>
      </c>
      <c r="B434" s="77">
        <v>20140525</v>
      </c>
      <c r="C434" s="173">
        <f t="shared" si="6"/>
        <v>41784</v>
      </c>
      <c r="D434" s="77">
        <v>476</v>
      </c>
      <c r="E434" s="77">
        <v>0.80910000000000004</v>
      </c>
      <c r="F434" s="77">
        <v>0.8095</v>
      </c>
      <c r="G434" s="77">
        <v>0.80910000000000004</v>
      </c>
      <c r="H434" s="77">
        <v>0.80940000000000001</v>
      </c>
    </row>
    <row r="435" spans="1:8">
      <c r="A435" s="77" t="s">
        <v>1179</v>
      </c>
      <c r="B435" s="77">
        <v>20140526</v>
      </c>
      <c r="C435" s="173">
        <f t="shared" si="6"/>
        <v>41785</v>
      </c>
      <c r="D435" s="77">
        <v>5740</v>
      </c>
      <c r="E435" s="77">
        <v>0.80940000000000001</v>
      </c>
      <c r="F435" s="77">
        <v>0.81040000000000001</v>
      </c>
      <c r="G435" s="77">
        <v>0.80840000000000001</v>
      </c>
      <c r="H435" s="77">
        <v>0.81040000000000001</v>
      </c>
    </row>
    <row r="436" spans="1:8">
      <c r="A436" s="77" t="s">
        <v>1179</v>
      </c>
      <c r="B436" s="77">
        <v>20140527</v>
      </c>
      <c r="C436" s="173">
        <f t="shared" si="6"/>
        <v>41786</v>
      </c>
      <c r="D436" s="77">
        <v>5744</v>
      </c>
      <c r="E436" s="77">
        <v>0.81030000000000002</v>
      </c>
      <c r="F436" s="77">
        <v>0.8115</v>
      </c>
      <c r="G436" s="77">
        <v>0.80840000000000001</v>
      </c>
      <c r="H436" s="77">
        <v>0.81089999999999995</v>
      </c>
    </row>
    <row r="437" spans="1:8">
      <c r="A437" s="77" t="s">
        <v>1179</v>
      </c>
      <c r="B437" s="77">
        <v>20140528</v>
      </c>
      <c r="C437" s="173">
        <f t="shared" si="6"/>
        <v>41787</v>
      </c>
      <c r="D437" s="77">
        <v>5732</v>
      </c>
      <c r="E437" s="77">
        <v>0.81089999999999995</v>
      </c>
      <c r="F437" s="77">
        <v>0.81410000000000005</v>
      </c>
      <c r="G437" s="77">
        <v>0.81040000000000001</v>
      </c>
      <c r="H437" s="77">
        <v>0.81310000000000004</v>
      </c>
    </row>
    <row r="438" spans="1:8">
      <c r="A438" s="77" t="s">
        <v>1179</v>
      </c>
      <c r="B438" s="77">
        <v>20140529</v>
      </c>
      <c r="C438" s="173">
        <f t="shared" si="6"/>
        <v>41788</v>
      </c>
      <c r="D438" s="77">
        <v>5748</v>
      </c>
      <c r="E438" s="77">
        <v>0.81310000000000004</v>
      </c>
      <c r="F438" s="77">
        <v>0.81510000000000005</v>
      </c>
      <c r="G438" s="77">
        <v>0.81269999999999998</v>
      </c>
      <c r="H438" s="77">
        <v>0.81320000000000003</v>
      </c>
    </row>
    <row r="439" spans="1:8">
      <c r="A439" s="77" t="s">
        <v>1179</v>
      </c>
      <c r="B439" s="77">
        <v>20140530</v>
      </c>
      <c r="C439" s="173">
        <f t="shared" si="6"/>
        <v>41789</v>
      </c>
      <c r="D439" s="77">
        <v>4792</v>
      </c>
      <c r="E439" s="77">
        <v>0.81320000000000003</v>
      </c>
      <c r="F439" s="77">
        <v>0.81369999999999998</v>
      </c>
      <c r="G439" s="77">
        <v>0.81179999999999997</v>
      </c>
      <c r="H439" s="77">
        <v>0.81310000000000004</v>
      </c>
    </row>
    <row r="440" spans="1:8">
      <c r="A440" s="77" t="s">
        <v>1179</v>
      </c>
      <c r="B440" s="77">
        <v>20140601</v>
      </c>
      <c r="C440" s="173">
        <f t="shared" si="6"/>
        <v>41791</v>
      </c>
      <c r="D440" s="77">
        <v>480</v>
      </c>
      <c r="E440" s="77">
        <v>0.81310000000000004</v>
      </c>
      <c r="F440" s="77">
        <v>0.81340000000000001</v>
      </c>
      <c r="G440" s="77">
        <v>0.81279999999999997</v>
      </c>
      <c r="H440" s="77">
        <v>0.81310000000000004</v>
      </c>
    </row>
    <row r="441" spans="1:8">
      <c r="A441" s="77" t="s">
        <v>1179</v>
      </c>
      <c r="B441" s="77">
        <v>20140602</v>
      </c>
      <c r="C441" s="173">
        <f t="shared" si="6"/>
        <v>41792</v>
      </c>
      <c r="D441" s="77">
        <v>5736</v>
      </c>
      <c r="E441" s="77">
        <v>0.81310000000000004</v>
      </c>
      <c r="F441" s="77">
        <v>0.81410000000000005</v>
      </c>
      <c r="G441" s="77">
        <v>0.81130000000000002</v>
      </c>
      <c r="H441" s="77">
        <v>0.81189999999999996</v>
      </c>
    </row>
    <row r="442" spans="1:8">
      <c r="A442" s="77" t="s">
        <v>1179</v>
      </c>
      <c r="B442" s="77">
        <v>20140603</v>
      </c>
      <c r="C442" s="173">
        <f t="shared" si="6"/>
        <v>41793</v>
      </c>
      <c r="D442" s="77">
        <v>5744</v>
      </c>
      <c r="E442" s="77">
        <v>0.81189999999999996</v>
      </c>
      <c r="F442" s="77">
        <v>0.8145</v>
      </c>
      <c r="G442" s="77">
        <v>0.81059999999999999</v>
      </c>
      <c r="H442" s="77">
        <v>0.8135</v>
      </c>
    </row>
    <row r="443" spans="1:8">
      <c r="A443" s="77" t="s">
        <v>1179</v>
      </c>
      <c r="B443" s="77">
        <v>20140604</v>
      </c>
      <c r="C443" s="173">
        <f t="shared" si="6"/>
        <v>41794</v>
      </c>
      <c r="D443" s="77">
        <v>5752</v>
      </c>
      <c r="E443" s="77">
        <v>0.8135</v>
      </c>
      <c r="F443" s="77">
        <v>0.81479999999999997</v>
      </c>
      <c r="G443" s="77">
        <v>0.81179999999999997</v>
      </c>
      <c r="H443" s="77">
        <v>0.81240000000000001</v>
      </c>
    </row>
    <row r="444" spans="1:8">
      <c r="A444" s="77" t="s">
        <v>1179</v>
      </c>
      <c r="B444" s="77">
        <v>20140605</v>
      </c>
      <c r="C444" s="173">
        <f t="shared" si="6"/>
        <v>41795</v>
      </c>
      <c r="D444" s="77">
        <v>5752</v>
      </c>
      <c r="E444" s="77">
        <v>0.81240000000000001</v>
      </c>
      <c r="F444" s="77">
        <v>0.81269999999999998</v>
      </c>
      <c r="G444" s="77">
        <v>0.80630000000000002</v>
      </c>
      <c r="H444" s="77">
        <v>0.81259999999999999</v>
      </c>
    </row>
    <row r="445" spans="1:8">
      <c r="A445" s="77" t="s">
        <v>1179</v>
      </c>
      <c r="B445" s="77">
        <v>20140606</v>
      </c>
      <c r="C445" s="173">
        <f t="shared" si="6"/>
        <v>41796</v>
      </c>
      <c r="D445" s="77">
        <v>4784</v>
      </c>
      <c r="E445" s="77">
        <v>0.81259999999999999</v>
      </c>
      <c r="F445" s="77">
        <v>0.81259999999999999</v>
      </c>
      <c r="G445" s="77">
        <v>0.81</v>
      </c>
      <c r="H445" s="77">
        <v>0.81159999999999999</v>
      </c>
    </row>
    <row r="446" spans="1:8">
      <c r="A446" s="77" t="s">
        <v>1179</v>
      </c>
      <c r="B446" s="77">
        <v>20140608</v>
      </c>
      <c r="C446" s="173">
        <f t="shared" si="6"/>
        <v>41798</v>
      </c>
      <c r="D446" s="77">
        <v>476</v>
      </c>
      <c r="E446" s="77">
        <v>0.81169999999999998</v>
      </c>
      <c r="F446" s="77">
        <v>0.81179999999999997</v>
      </c>
      <c r="G446" s="77">
        <v>0.8115</v>
      </c>
      <c r="H446" s="77">
        <v>0.81179999999999997</v>
      </c>
    </row>
    <row r="447" spans="1:8">
      <c r="A447" s="77" t="s">
        <v>1179</v>
      </c>
      <c r="B447" s="77">
        <v>20140609</v>
      </c>
      <c r="C447" s="173">
        <f t="shared" si="6"/>
        <v>41799</v>
      </c>
      <c r="D447" s="77">
        <v>5736</v>
      </c>
      <c r="E447" s="77">
        <v>0.81179999999999997</v>
      </c>
      <c r="F447" s="77">
        <v>0.81200000000000006</v>
      </c>
      <c r="G447" s="77">
        <v>0.80859999999999999</v>
      </c>
      <c r="H447" s="77">
        <v>0.80869999999999997</v>
      </c>
    </row>
    <row r="448" spans="1:8">
      <c r="A448" s="77" t="s">
        <v>1179</v>
      </c>
      <c r="B448" s="77">
        <v>20140610</v>
      </c>
      <c r="C448" s="173">
        <f t="shared" si="6"/>
        <v>41800</v>
      </c>
      <c r="D448" s="77">
        <v>5736</v>
      </c>
      <c r="E448" s="77">
        <v>0.80879999999999996</v>
      </c>
      <c r="F448" s="77">
        <v>0.80920000000000003</v>
      </c>
      <c r="G448" s="77">
        <v>0.80620000000000003</v>
      </c>
      <c r="H448" s="77">
        <v>0.80810000000000004</v>
      </c>
    </row>
    <row r="449" spans="1:8">
      <c r="A449" s="77" t="s">
        <v>1179</v>
      </c>
      <c r="B449" s="77">
        <v>20140611</v>
      </c>
      <c r="C449" s="173">
        <f t="shared" si="6"/>
        <v>41801</v>
      </c>
      <c r="D449" s="77">
        <v>5756</v>
      </c>
      <c r="E449" s="77">
        <v>0.80820000000000003</v>
      </c>
      <c r="F449" s="77">
        <v>0.80830000000000002</v>
      </c>
      <c r="G449" s="77">
        <v>0.80500000000000005</v>
      </c>
      <c r="H449" s="77">
        <v>0.80600000000000005</v>
      </c>
    </row>
    <row r="450" spans="1:8">
      <c r="A450" s="77" t="s">
        <v>1179</v>
      </c>
      <c r="B450" s="77">
        <v>20140612</v>
      </c>
      <c r="C450" s="173">
        <f t="shared" si="6"/>
        <v>41802</v>
      </c>
      <c r="D450" s="77">
        <v>5748</v>
      </c>
      <c r="E450" s="77">
        <v>0.80600000000000005</v>
      </c>
      <c r="F450" s="77">
        <v>0.80630000000000002</v>
      </c>
      <c r="G450" s="77">
        <v>0.79900000000000004</v>
      </c>
      <c r="H450" s="77">
        <v>0.79910000000000003</v>
      </c>
    </row>
    <row r="451" spans="1:8">
      <c r="A451" s="77" t="s">
        <v>1179</v>
      </c>
      <c r="B451" s="77">
        <v>20140613</v>
      </c>
      <c r="C451" s="173">
        <f t="shared" ref="C451:C492" si="7">VALUE(LEFT(B451,4)&amp;"."&amp;MID(B451,5,2)&amp;"."&amp;RIGHT(B451,2))</f>
        <v>41803</v>
      </c>
      <c r="D451" s="77">
        <v>4784</v>
      </c>
      <c r="E451" s="77">
        <v>0.79900000000000004</v>
      </c>
      <c r="F451" s="77">
        <v>0.80020000000000002</v>
      </c>
      <c r="G451" s="77">
        <v>0.79710000000000003</v>
      </c>
      <c r="H451" s="77">
        <v>0.79769999999999996</v>
      </c>
    </row>
    <row r="452" spans="1:8">
      <c r="A452" s="77" t="s">
        <v>1179</v>
      </c>
      <c r="B452" s="77">
        <v>20140615</v>
      </c>
      <c r="C452" s="173">
        <f t="shared" si="7"/>
        <v>41805</v>
      </c>
      <c r="D452" s="77">
        <v>476</v>
      </c>
      <c r="E452" s="77">
        <v>0.79730000000000001</v>
      </c>
      <c r="F452" s="77">
        <v>0.79730000000000001</v>
      </c>
      <c r="G452" s="77">
        <v>0.79690000000000005</v>
      </c>
      <c r="H452" s="77">
        <v>0.79710000000000003</v>
      </c>
    </row>
    <row r="453" spans="1:8">
      <c r="A453" s="77" t="s">
        <v>1179</v>
      </c>
      <c r="B453" s="77">
        <v>20140616</v>
      </c>
      <c r="C453" s="173">
        <f t="shared" si="7"/>
        <v>41806</v>
      </c>
      <c r="D453" s="77">
        <v>5740</v>
      </c>
      <c r="E453" s="77">
        <v>0.79710000000000003</v>
      </c>
      <c r="F453" s="77">
        <v>0.79949999999999999</v>
      </c>
      <c r="G453" s="77">
        <v>0.79579999999999995</v>
      </c>
      <c r="H453" s="77">
        <v>0.7994</v>
      </c>
    </row>
    <row r="454" spans="1:8">
      <c r="A454" s="77" t="s">
        <v>1179</v>
      </c>
      <c r="B454" s="77">
        <v>20140617</v>
      </c>
      <c r="C454" s="173">
        <f t="shared" si="7"/>
        <v>41807</v>
      </c>
      <c r="D454" s="77">
        <v>5748</v>
      </c>
      <c r="E454" s="77">
        <v>0.7994</v>
      </c>
      <c r="F454" s="77">
        <v>0.80059999999999998</v>
      </c>
      <c r="G454" s="77">
        <v>0.79790000000000005</v>
      </c>
      <c r="H454" s="77">
        <v>0.79869999999999997</v>
      </c>
    </row>
    <row r="455" spans="1:8">
      <c r="A455" s="77" t="s">
        <v>1179</v>
      </c>
      <c r="B455" s="77">
        <v>20140618</v>
      </c>
      <c r="C455" s="173">
        <f t="shared" si="7"/>
        <v>41808</v>
      </c>
      <c r="D455" s="77">
        <v>5748</v>
      </c>
      <c r="E455" s="77">
        <v>0.79859999999999998</v>
      </c>
      <c r="F455" s="77">
        <v>0.80169999999999997</v>
      </c>
      <c r="G455" s="77">
        <v>0.79720000000000002</v>
      </c>
      <c r="H455" s="77">
        <v>0.79930000000000001</v>
      </c>
    </row>
    <row r="456" spans="1:8">
      <c r="A456" s="77" t="s">
        <v>1179</v>
      </c>
      <c r="B456" s="77">
        <v>20140619</v>
      </c>
      <c r="C456" s="173">
        <f t="shared" si="7"/>
        <v>41809</v>
      </c>
      <c r="D456" s="77">
        <v>5748</v>
      </c>
      <c r="E456" s="77">
        <v>0.79930000000000001</v>
      </c>
      <c r="F456" s="77">
        <v>0.80220000000000002</v>
      </c>
      <c r="G456" s="77">
        <v>0.79810000000000003</v>
      </c>
      <c r="H456" s="77">
        <v>0.79859999999999998</v>
      </c>
    </row>
    <row r="457" spans="1:8">
      <c r="A457" s="77" t="s">
        <v>1179</v>
      </c>
      <c r="B457" s="77">
        <v>20140620</v>
      </c>
      <c r="C457" s="173">
        <f t="shared" si="7"/>
        <v>41810</v>
      </c>
      <c r="D457" s="77">
        <v>4776</v>
      </c>
      <c r="E457" s="77">
        <v>0.79859999999999998</v>
      </c>
      <c r="F457" s="77">
        <v>0.79949999999999999</v>
      </c>
      <c r="G457" s="77">
        <v>0.79669999999999996</v>
      </c>
      <c r="H457" s="77">
        <v>0.79890000000000005</v>
      </c>
    </row>
    <row r="458" spans="1:8">
      <c r="A458" s="77" t="s">
        <v>1179</v>
      </c>
      <c r="B458" s="77">
        <v>20140622</v>
      </c>
      <c r="C458" s="173">
        <f t="shared" si="7"/>
        <v>41812</v>
      </c>
      <c r="D458" s="77">
        <v>480</v>
      </c>
      <c r="E458" s="77">
        <v>0.79849999999999999</v>
      </c>
      <c r="F458" s="77">
        <v>0.79869999999999997</v>
      </c>
      <c r="G458" s="77">
        <v>0.79830000000000001</v>
      </c>
      <c r="H458" s="77">
        <v>0.79830000000000001</v>
      </c>
    </row>
    <row r="459" spans="1:8">
      <c r="A459" s="77" t="s">
        <v>1179</v>
      </c>
      <c r="B459" s="77">
        <v>20140623</v>
      </c>
      <c r="C459" s="173">
        <f t="shared" si="7"/>
        <v>41813</v>
      </c>
      <c r="D459" s="77">
        <v>5744</v>
      </c>
      <c r="E459" s="77">
        <v>0.79830000000000001</v>
      </c>
      <c r="F459" s="77">
        <v>0.79949999999999999</v>
      </c>
      <c r="G459" s="77">
        <v>0.79749999999999999</v>
      </c>
      <c r="H459" s="77">
        <v>0.79869999999999997</v>
      </c>
    </row>
    <row r="460" spans="1:8">
      <c r="A460" s="77" t="s">
        <v>1179</v>
      </c>
      <c r="B460" s="77">
        <v>20140624</v>
      </c>
      <c r="C460" s="173">
        <f t="shared" si="7"/>
        <v>41814</v>
      </c>
      <c r="D460" s="77">
        <v>5740</v>
      </c>
      <c r="E460" s="77">
        <v>0.79869999999999997</v>
      </c>
      <c r="F460" s="77">
        <v>0.80220000000000002</v>
      </c>
      <c r="G460" s="77">
        <v>0.79820000000000002</v>
      </c>
      <c r="H460" s="77">
        <v>0.80110000000000003</v>
      </c>
    </row>
    <row r="461" spans="1:8">
      <c r="A461" s="77" t="s">
        <v>1179</v>
      </c>
      <c r="B461" s="77">
        <v>20140625</v>
      </c>
      <c r="C461" s="173">
        <f t="shared" si="7"/>
        <v>41815</v>
      </c>
      <c r="D461" s="77">
        <v>5732</v>
      </c>
      <c r="E461" s="77">
        <v>0.80110000000000003</v>
      </c>
      <c r="F461" s="77">
        <v>0.80320000000000003</v>
      </c>
      <c r="G461" s="77">
        <v>0.80089999999999995</v>
      </c>
      <c r="H461" s="77">
        <v>0.80220000000000002</v>
      </c>
    </row>
    <row r="462" spans="1:8">
      <c r="A462" s="77" t="s">
        <v>1179</v>
      </c>
      <c r="B462" s="77">
        <v>20140626</v>
      </c>
      <c r="C462" s="173">
        <f t="shared" si="7"/>
        <v>41816</v>
      </c>
      <c r="D462" s="77">
        <v>5752</v>
      </c>
      <c r="E462" s="77">
        <v>0.80230000000000001</v>
      </c>
      <c r="F462" s="77">
        <v>0.80289999999999995</v>
      </c>
      <c r="G462" s="77">
        <v>0.79820000000000002</v>
      </c>
      <c r="H462" s="77">
        <v>0.79930000000000001</v>
      </c>
    </row>
    <row r="463" spans="1:8">
      <c r="A463" s="77" t="s">
        <v>1179</v>
      </c>
      <c r="B463" s="77">
        <v>20140627</v>
      </c>
      <c r="C463" s="173">
        <f t="shared" si="7"/>
        <v>41817</v>
      </c>
      <c r="D463" s="77">
        <v>4796</v>
      </c>
      <c r="E463" s="77">
        <v>0.7994</v>
      </c>
      <c r="F463" s="77">
        <v>0.80159999999999998</v>
      </c>
      <c r="G463" s="77">
        <v>0.79900000000000004</v>
      </c>
      <c r="H463" s="77">
        <v>0.80100000000000005</v>
      </c>
    </row>
    <row r="464" spans="1:8">
      <c r="A464" s="77" t="s">
        <v>1179</v>
      </c>
      <c r="B464" s="77">
        <v>20140629</v>
      </c>
      <c r="C464" s="173">
        <f t="shared" si="7"/>
        <v>41819</v>
      </c>
      <c r="D464" s="77">
        <v>480</v>
      </c>
      <c r="E464" s="77">
        <v>0.80079999999999996</v>
      </c>
      <c r="F464" s="77">
        <v>0.80089999999999995</v>
      </c>
      <c r="G464" s="77">
        <v>0.80059999999999998</v>
      </c>
      <c r="H464" s="77">
        <v>0.80079999999999996</v>
      </c>
    </row>
    <row r="465" spans="1:8">
      <c r="A465" s="77" t="s">
        <v>1179</v>
      </c>
      <c r="B465" s="77">
        <v>20140630</v>
      </c>
      <c r="C465" s="173">
        <f t="shared" si="7"/>
        <v>41820</v>
      </c>
      <c r="D465" s="77">
        <v>5740</v>
      </c>
      <c r="E465" s="77">
        <v>0.80069999999999997</v>
      </c>
      <c r="F465" s="77">
        <v>0.80249999999999999</v>
      </c>
      <c r="G465" s="77">
        <v>0.79979999999999996</v>
      </c>
      <c r="H465" s="77">
        <v>0.80010000000000003</v>
      </c>
    </row>
    <row r="466" spans="1:8">
      <c r="A466" s="77" t="s">
        <v>1179</v>
      </c>
      <c r="B466" s="77">
        <v>20140701</v>
      </c>
      <c r="C466" s="173">
        <f t="shared" si="7"/>
        <v>41821</v>
      </c>
      <c r="D466" s="77">
        <v>5756</v>
      </c>
      <c r="E466" s="77">
        <v>0.80010000000000003</v>
      </c>
      <c r="F466" s="77">
        <v>0.80059999999999998</v>
      </c>
      <c r="G466" s="77">
        <v>0.79710000000000003</v>
      </c>
      <c r="H466" s="77">
        <v>0.79759999999999998</v>
      </c>
    </row>
    <row r="467" spans="1:8">
      <c r="A467" s="77" t="s">
        <v>1179</v>
      </c>
      <c r="B467" s="77">
        <v>20140702</v>
      </c>
      <c r="C467" s="173">
        <f t="shared" si="7"/>
        <v>41822</v>
      </c>
      <c r="D467" s="77">
        <v>5752</v>
      </c>
      <c r="E467" s="77">
        <v>0.79759999999999998</v>
      </c>
      <c r="F467" s="77">
        <v>0.79779999999999995</v>
      </c>
      <c r="G467" s="77">
        <v>0.79490000000000005</v>
      </c>
      <c r="H467" s="77">
        <v>0.79549999999999998</v>
      </c>
    </row>
    <row r="468" spans="1:8">
      <c r="A468" s="77" t="s">
        <v>1179</v>
      </c>
      <c r="B468" s="77">
        <v>20140703</v>
      </c>
      <c r="C468" s="173">
        <f t="shared" si="7"/>
        <v>41823</v>
      </c>
      <c r="D468" s="77">
        <v>5748</v>
      </c>
      <c r="E468" s="77">
        <v>0.7954</v>
      </c>
      <c r="F468" s="77">
        <v>0.79690000000000005</v>
      </c>
      <c r="G468" s="77">
        <v>0.79290000000000005</v>
      </c>
      <c r="H468" s="77">
        <v>0.79330000000000001</v>
      </c>
    </row>
    <row r="469" spans="1:8">
      <c r="A469" s="77" t="s">
        <v>1179</v>
      </c>
      <c r="B469" s="77">
        <v>20140704</v>
      </c>
      <c r="C469" s="173">
        <f t="shared" si="7"/>
        <v>41824</v>
      </c>
      <c r="D469" s="77">
        <v>4780</v>
      </c>
      <c r="E469" s="77">
        <v>0.79330000000000001</v>
      </c>
      <c r="F469" s="77">
        <v>0.79330000000000001</v>
      </c>
      <c r="G469" s="77">
        <v>0.79179999999999995</v>
      </c>
      <c r="H469" s="77">
        <v>0.79210000000000003</v>
      </c>
    </row>
    <row r="470" spans="1:8">
      <c r="A470" s="77" t="s">
        <v>1179</v>
      </c>
      <c r="B470" s="77">
        <v>20140706</v>
      </c>
      <c r="C470" s="173">
        <f t="shared" si="7"/>
        <v>41826</v>
      </c>
      <c r="D470" s="77">
        <v>480</v>
      </c>
      <c r="E470" s="77">
        <v>0.79179999999999995</v>
      </c>
      <c r="F470" s="77">
        <v>0.79210000000000003</v>
      </c>
      <c r="G470" s="77">
        <v>0.79179999999999995</v>
      </c>
      <c r="H470" s="77">
        <v>0.79200000000000004</v>
      </c>
    </row>
    <row r="471" spans="1:8">
      <c r="A471" s="77" t="s">
        <v>1179</v>
      </c>
      <c r="B471" s="77">
        <v>20140707</v>
      </c>
      <c r="C471" s="173">
        <f t="shared" si="7"/>
        <v>41827</v>
      </c>
      <c r="D471" s="77">
        <v>5748</v>
      </c>
      <c r="E471" s="77">
        <v>0.79200000000000004</v>
      </c>
      <c r="F471" s="77">
        <v>0.79449999999999998</v>
      </c>
      <c r="G471" s="77">
        <v>0.7913</v>
      </c>
      <c r="H471" s="77">
        <v>0.79390000000000005</v>
      </c>
    </row>
    <row r="472" spans="1:8">
      <c r="A472" s="77" t="s">
        <v>1179</v>
      </c>
      <c r="B472" s="77">
        <v>20140708</v>
      </c>
      <c r="C472" s="173">
        <f t="shared" si="7"/>
        <v>41828</v>
      </c>
      <c r="D472" s="77">
        <v>5748</v>
      </c>
      <c r="E472" s="77">
        <v>0.79390000000000005</v>
      </c>
      <c r="F472" s="77">
        <v>0.79579999999999995</v>
      </c>
      <c r="G472" s="77">
        <v>0.79249999999999998</v>
      </c>
      <c r="H472" s="77">
        <v>0.79430000000000001</v>
      </c>
    </row>
    <row r="473" spans="1:8">
      <c r="A473" s="77" t="s">
        <v>1179</v>
      </c>
      <c r="B473" s="77">
        <v>20140709</v>
      </c>
      <c r="C473" s="173">
        <f t="shared" si="7"/>
        <v>41829</v>
      </c>
      <c r="D473" s="77">
        <v>5736</v>
      </c>
      <c r="E473" s="77">
        <v>0.79430000000000001</v>
      </c>
      <c r="F473" s="77">
        <v>0.79610000000000003</v>
      </c>
      <c r="G473" s="77">
        <v>0.79420000000000002</v>
      </c>
      <c r="H473" s="77">
        <v>0.79500000000000004</v>
      </c>
    </row>
    <row r="474" spans="1:8">
      <c r="A474" s="77" t="s">
        <v>1179</v>
      </c>
      <c r="B474" s="77">
        <v>20140710</v>
      </c>
      <c r="C474" s="173">
        <f t="shared" si="7"/>
        <v>41830</v>
      </c>
      <c r="D474" s="77">
        <v>5756</v>
      </c>
      <c r="E474" s="77">
        <v>0.79500000000000004</v>
      </c>
      <c r="F474" s="77">
        <v>0.79659999999999997</v>
      </c>
      <c r="G474" s="77">
        <v>0.79320000000000002</v>
      </c>
      <c r="H474" s="77">
        <v>0.79400000000000004</v>
      </c>
    </row>
    <row r="475" spans="1:8">
      <c r="A475" s="77" t="s">
        <v>1179</v>
      </c>
      <c r="B475" s="77">
        <v>20140711</v>
      </c>
      <c r="C475" s="173">
        <f t="shared" si="7"/>
        <v>41831</v>
      </c>
      <c r="D475" s="77">
        <v>4788</v>
      </c>
      <c r="E475" s="77">
        <v>0.79410000000000003</v>
      </c>
      <c r="F475" s="77">
        <v>0.79510000000000003</v>
      </c>
      <c r="G475" s="77">
        <v>0.79349999999999998</v>
      </c>
      <c r="H475" s="77">
        <v>0.79469999999999996</v>
      </c>
    </row>
    <row r="476" spans="1:8">
      <c r="A476" s="77" t="s">
        <v>1179</v>
      </c>
      <c r="B476" s="77">
        <v>20140713</v>
      </c>
      <c r="C476" s="173">
        <f t="shared" si="7"/>
        <v>41833</v>
      </c>
      <c r="D476" s="77">
        <v>476</v>
      </c>
      <c r="E476" s="77">
        <v>0.79449999999999998</v>
      </c>
      <c r="F476" s="77">
        <v>0.79459999999999997</v>
      </c>
      <c r="G476" s="77">
        <v>0.79420000000000002</v>
      </c>
      <c r="H476" s="77">
        <v>0.79420000000000002</v>
      </c>
    </row>
    <row r="477" spans="1:8">
      <c r="A477" s="77" t="s">
        <v>1179</v>
      </c>
      <c r="B477" s="77">
        <v>20140714</v>
      </c>
      <c r="C477" s="173">
        <f t="shared" si="7"/>
        <v>41834</v>
      </c>
      <c r="D477" s="77">
        <v>5740</v>
      </c>
      <c r="E477" s="77">
        <v>0.79430000000000001</v>
      </c>
      <c r="F477" s="77">
        <v>0.79779999999999995</v>
      </c>
      <c r="G477" s="77">
        <v>0.79410000000000003</v>
      </c>
      <c r="H477" s="77">
        <v>0.79700000000000004</v>
      </c>
    </row>
    <row r="478" spans="1:8">
      <c r="A478" s="77" t="s">
        <v>1179</v>
      </c>
      <c r="B478" s="77">
        <v>20140715</v>
      </c>
      <c r="C478" s="173">
        <f t="shared" si="7"/>
        <v>41835</v>
      </c>
      <c r="D478" s="77">
        <v>5744</v>
      </c>
      <c r="E478" s="77">
        <v>0.79700000000000004</v>
      </c>
      <c r="F478" s="77">
        <v>0.79790000000000005</v>
      </c>
      <c r="G478" s="77">
        <v>0.79090000000000005</v>
      </c>
      <c r="H478" s="77">
        <v>0.79139999999999999</v>
      </c>
    </row>
    <row r="479" spans="1:8">
      <c r="A479" s="77" t="s">
        <v>1179</v>
      </c>
      <c r="B479" s="77">
        <v>20140716</v>
      </c>
      <c r="C479" s="173">
        <f t="shared" si="7"/>
        <v>41836</v>
      </c>
      <c r="D479" s="77">
        <v>5732</v>
      </c>
      <c r="E479" s="77">
        <v>0.79139999999999999</v>
      </c>
      <c r="F479" s="77">
        <v>0.79159999999999997</v>
      </c>
      <c r="G479" s="77">
        <v>0.78879999999999995</v>
      </c>
      <c r="H479" s="77">
        <v>0.78910000000000002</v>
      </c>
    </row>
    <row r="480" spans="1:8">
      <c r="A480" s="77" t="s">
        <v>1179</v>
      </c>
      <c r="B480" s="77">
        <v>20140717</v>
      </c>
      <c r="C480" s="173">
        <f t="shared" si="7"/>
        <v>41837</v>
      </c>
      <c r="D480" s="77">
        <v>5752</v>
      </c>
      <c r="E480" s="77">
        <v>0.78920000000000001</v>
      </c>
      <c r="F480" s="77">
        <v>0.7913</v>
      </c>
      <c r="G480" s="77">
        <v>0.78869999999999996</v>
      </c>
      <c r="H480" s="77">
        <v>0.79069999999999996</v>
      </c>
    </row>
    <row r="481" spans="1:8">
      <c r="A481" s="77" t="s">
        <v>1179</v>
      </c>
      <c r="B481" s="77">
        <v>20140718</v>
      </c>
      <c r="C481" s="173">
        <f t="shared" si="7"/>
        <v>41838</v>
      </c>
      <c r="D481" s="77">
        <v>4796</v>
      </c>
      <c r="E481" s="77">
        <v>0.79069999999999996</v>
      </c>
      <c r="F481" s="77">
        <v>0.79320000000000002</v>
      </c>
      <c r="G481" s="77">
        <v>0.79020000000000001</v>
      </c>
      <c r="H481" s="77">
        <v>0.79139999999999999</v>
      </c>
    </row>
    <row r="482" spans="1:8">
      <c r="A482" s="77" t="s">
        <v>1179</v>
      </c>
      <c r="B482" s="77">
        <v>20140720</v>
      </c>
      <c r="C482" s="173">
        <f t="shared" si="7"/>
        <v>41840</v>
      </c>
      <c r="D482" s="77">
        <v>480</v>
      </c>
      <c r="E482" s="77">
        <v>0.79190000000000005</v>
      </c>
      <c r="F482" s="77">
        <v>0.79190000000000005</v>
      </c>
      <c r="G482" s="77">
        <v>0.79149999999999998</v>
      </c>
      <c r="H482" s="77">
        <v>0.79159999999999997</v>
      </c>
    </row>
    <row r="483" spans="1:8">
      <c r="A483" s="77" t="s">
        <v>1179</v>
      </c>
      <c r="B483" s="77">
        <v>20140721</v>
      </c>
      <c r="C483" s="173">
        <f t="shared" si="7"/>
        <v>41841</v>
      </c>
      <c r="D483" s="77">
        <v>5740</v>
      </c>
      <c r="E483" s="77">
        <v>0.79159999999999997</v>
      </c>
      <c r="F483" s="77">
        <v>0.79259999999999997</v>
      </c>
      <c r="G483" s="77">
        <v>0.79110000000000003</v>
      </c>
      <c r="H483" s="77">
        <v>0.79200000000000004</v>
      </c>
    </row>
    <row r="484" spans="1:8">
      <c r="A484" s="77" t="s">
        <v>1179</v>
      </c>
      <c r="B484" s="77">
        <v>20140722</v>
      </c>
      <c r="C484" s="173">
        <f t="shared" si="7"/>
        <v>41842</v>
      </c>
      <c r="D484" s="77">
        <v>5752</v>
      </c>
      <c r="E484" s="77">
        <v>0.79200000000000004</v>
      </c>
      <c r="F484" s="77">
        <v>0.79210000000000003</v>
      </c>
      <c r="G484" s="77">
        <v>0.78879999999999995</v>
      </c>
      <c r="H484" s="77">
        <v>0.78900000000000003</v>
      </c>
    </row>
    <row r="485" spans="1:8">
      <c r="A485" s="77" t="s">
        <v>1179</v>
      </c>
      <c r="B485" s="77">
        <v>20140723</v>
      </c>
      <c r="C485" s="173">
        <f t="shared" si="7"/>
        <v>41843</v>
      </c>
      <c r="D485" s="77">
        <v>5752</v>
      </c>
      <c r="E485" s="77">
        <v>0.78900000000000003</v>
      </c>
      <c r="F485" s="77">
        <v>0.79079999999999995</v>
      </c>
      <c r="G485" s="77">
        <v>0.78720000000000001</v>
      </c>
      <c r="H485" s="77">
        <v>0.78990000000000005</v>
      </c>
    </row>
    <row r="486" spans="1:8">
      <c r="A486" s="77" t="s">
        <v>1179</v>
      </c>
      <c r="B486" s="77">
        <v>20140724</v>
      </c>
      <c r="C486" s="173">
        <f t="shared" si="7"/>
        <v>41844</v>
      </c>
      <c r="D486" s="77">
        <v>5744</v>
      </c>
      <c r="E486" s="77">
        <v>0.78979999999999995</v>
      </c>
      <c r="F486" s="77">
        <v>0.79369999999999996</v>
      </c>
      <c r="G486" s="77">
        <v>0.78890000000000005</v>
      </c>
      <c r="H486" s="77">
        <v>0.79220000000000002</v>
      </c>
    </row>
    <row r="487" spans="1:8">
      <c r="A487" s="77" t="s">
        <v>1179</v>
      </c>
      <c r="B487" s="77">
        <v>20140725</v>
      </c>
      <c r="C487" s="173">
        <f t="shared" si="7"/>
        <v>41845</v>
      </c>
      <c r="D487" s="77">
        <v>4796</v>
      </c>
      <c r="E487" s="77">
        <v>0.79220000000000002</v>
      </c>
      <c r="F487" s="77">
        <v>0.79320000000000002</v>
      </c>
      <c r="G487" s="77">
        <v>0.79039999999999999</v>
      </c>
      <c r="H487" s="77">
        <v>0.79090000000000005</v>
      </c>
    </row>
    <row r="488" spans="1:8">
      <c r="A488" s="77" t="s">
        <v>1179</v>
      </c>
      <c r="B488" s="77">
        <v>20140727</v>
      </c>
      <c r="C488" s="173">
        <f t="shared" si="7"/>
        <v>41847</v>
      </c>
      <c r="D488" s="77">
        <v>480</v>
      </c>
      <c r="E488" s="77">
        <v>0.79090000000000005</v>
      </c>
      <c r="F488" s="77">
        <v>0.79110000000000003</v>
      </c>
      <c r="G488" s="77">
        <v>0.79049999999999998</v>
      </c>
      <c r="H488" s="77">
        <v>0.79059999999999997</v>
      </c>
    </row>
    <row r="489" spans="1:8">
      <c r="A489" s="77" t="s">
        <v>1179</v>
      </c>
      <c r="B489" s="77">
        <v>20140728</v>
      </c>
      <c r="C489" s="173">
        <f t="shared" si="7"/>
        <v>41848</v>
      </c>
      <c r="D489" s="77">
        <v>5752</v>
      </c>
      <c r="E489" s="77">
        <v>0.79059999999999997</v>
      </c>
      <c r="F489" s="77">
        <v>0.79139999999999999</v>
      </c>
      <c r="G489" s="77">
        <v>0.7903</v>
      </c>
      <c r="H489" s="77">
        <v>0.79100000000000004</v>
      </c>
    </row>
    <row r="490" spans="1:8">
      <c r="A490" s="77" t="s">
        <v>1179</v>
      </c>
      <c r="B490" s="77">
        <v>20140729</v>
      </c>
      <c r="C490" s="173">
        <f t="shared" si="7"/>
        <v>41849</v>
      </c>
      <c r="D490" s="77">
        <v>5744</v>
      </c>
      <c r="E490" s="77">
        <v>0.79100000000000004</v>
      </c>
      <c r="F490" s="77">
        <v>0.79239999999999999</v>
      </c>
      <c r="G490" s="77">
        <v>0.79059999999999997</v>
      </c>
      <c r="H490" s="77">
        <v>0.79110000000000003</v>
      </c>
    </row>
    <row r="491" spans="1:8">
      <c r="A491" s="77" t="s">
        <v>1179</v>
      </c>
      <c r="B491" s="77">
        <v>20140730</v>
      </c>
      <c r="C491" s="173">
        <f t="shared" si="7"/>
        <v>41850</v>
      </c>
      <c r="D491" s="77">
        <v>5736</v>
      </c>
      <c r="E491" s="77">
        <v>0.79110000000000003</v>
      </c>
      <c r="F491" s="77">
        <v>0.79210000000000003</v>
      </c>
      <c r="G491" s="77">
        <v>0.79069999999999996</v>
      </c>
      <c r="H491" s="77">
        <v>0.79200000000000004</v>
      </c>
    </row>
    <row r="492" spans="1:8">
      <c r="A492" s="77" t="s">
        <v>1179</v>
      </c>
      <c r="B492" s="77">
        <v>20140731</v>
      </c>
      <c r="C492" s="173">
        <f t="shared" si="7"/>
        <v>41851</v>
      </c>
      <c r="D492" s="77">
        <v>5752</v>
      </c>
      <c r="E492" s="77">
        <v>0.79200000000000004</v>
      </c>
      <c r="F492" s="77">
        <v>0.79390000000000005</v>
      </c>
      <c r="G492" s="77">
        <v>0.7913</v>
      </c>
      <c r="H492" s="77">
        <v>0.79249999999999998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40BFE-7773-464D-AD7B-7786C8F4B0AE}">
  <sheetPr>
    <tabColor rgb="FFFFC000"/>
  </sheetPr>
  <dimension ref="A1:K24"/>
  <sheetViews>
    <sheetView workbookViewId="0">
      <selection activeCell="P35" sqref="P35"/>
    </sheetView>
  </sheetViews>
  <sheetFormatPr defaultRowHeight="14.4"/>
  <sheetData>
    <row r="1" spans="1:11" ht="15" thickBot="1">
      <c r="A1" s="177"/>
      <c r="B1" s="178">
        <v>1</v>
      </c>
      <c r="C1" s="178">
        <v>2</v>
      </c>
      <c r="D1" s="178">
        <v>3</v>
      </c>
      <c r="E1" s="178">
        <v>4</v>
      </c>
      <c r="F1" s="178">
        <v>5</v>
      </c>
      <c r="G1" s="178">
        <v>6</v>
      </c>
      <c r="H1" s="178">
        <v>7</v>
      </c>
      <c r="I1" s="178">
        <v>8</v>
      </c>
      <c r="J1" s="179">
        <v>9</v>
      </c>
      <c r="K1" s="180">
        <v>10</v>
      </c>
    </row>
    <row r="2" spans="1:11">
      <c r="A2" s="181">
        <v>1</v>
      </c>
      <c r="B2" s="30">
        <f>SIN(B1)*COS(A2)</f>
        <v>0.45464871341284091</v>
      </c>
      <c r="C2" s="30">
        <f t="shared" ref="C2:K11" si="0">SIN(C1)*COS(B2)</f>
        <v>0.81692676594665592</v>
      </c>
      <c r="D2" s="30">
        <f t="shared" si="0"/>
        <v>9.659170127936631E-2</v>
      </c>
      <c r="E2" s="30">
        <f t="shared" si="0"/>
        <v>-0.7532747721029438</v>
      </c>
      <c r="F2" s="30">
        <f t="shared" si="0"/>
        <v>-0.69948993759884137</v>
      </c>
      <c r="G2" s="30">
        <f t="shared" si="0"/>
        <v>-0.21380054647960287</v>
      </c>
      <c r="H2" s="30">
        <f t="shared" si="0"/>
        <v>0.64202805958302811</v>
      </c>
      <c r="I2" s="30">
        <f t="shared" si="0"/>
        <v>0.79236016229985362</v>
      </c>
      <c r="J2" s="142">
        <f t="shared" si="0"/>
        <v>0.28937592124167222</v>
      </c>
      <c r="K2" s="182">
        <f t="shared" si="0"/>
        <v>-0.52140188035301838</v>
      </c>
    </row>
    <row r="3" spans="1:11">
      <c r="A3" s="181">
        <v>2</v>
      </c>
      <c r="B3" s="30">
        <f t="shared" ref="B3:B11" si="1">SIN(B2)*COS(A3)</f>
        <v>-0.18274952648369686</v>
      </c>
      <c r="C3" s="30">
        <f t="shared" si="0"/>
        <v>0.71690548660756692</v>
      </c>
      <c r="D3" s="30">
        <f t="shared" si="0"/>
        <v>7.2701765423571485E-2</v>
      </c>
      <c r="E3" s="30">
        <f t="shared" si="0"/>
        <v>-0.68222427168403399</v>
      </c>
      <c r="F3" s="30">
        <f t="shared" si="0"/>
        <v>-0.49972098989725461</v>
      </c>
      <c r="G3" s="30">
        <f t="shared" si="0"/>
        <v>-0.18622983817559233</v>
      </c>
      <c r="H3" s="30">
        <f t="shared" si="0"/>
        <v>0.58846686712889396</v>
      </c>
      <c r="I3" s="30">
        <f t="shared" si="0"/>
        <v>0.59224676853116542</v>
      </c>
      <c r="J3" s="142">
        <f t="shared" si="0"/>
        <v>0.23675507605242424</v>
      </c>
      <c r="K3" s="182">
        <f t="shared" si="0"/>
        <v>-0.48420142841494934</v>
      </c>
    </row>
    <row r="4" spans="1:11">
      <c r="A4" s="181">
        <v>3</v>
      </c>
      <c r="B4" s="30">
        <f t="shared" si="1"/>
        <v>0.17991529398589678</v>
      </c>
      <c r="C4" s="30">
        <f t="shared" si="0"/>
        <v>0.64644942432171493</v>
      </c>
      <c r="D4" s="30">
        <f t="shared" si="0"/>
        <v>5.7981442308736052E-2</v>
      </c>
      <c r="E4" s="30">
        <f t="shared" si="0"/>
        <v>-0.62946143925126752</v>
      </c>
      <c r="F4" s="30">
        <f t="shared" si="0"/>
        <v>-0.38734314240233159</v>
      </c>
      <c r="G4" s="30">
        <f t="shared" si="0"/>
        <v>-0.17143818696706367</v>
      </c>
      <c r="H4" s="30">
        <f t="shared" si="0"/>
        <v>0.54694909977999462</v>
      </c>
      <c r="I4" s="30">
        <f t="shared" si="0"/>
        <v>0.47678979042862546</v>
      </c>
      <c r="J4" s="142">
        <f t="shared" si="0"/>
        <v>0.20839080790870793</v>
      </c>
      <c r="K4" s="182">
        <f t="shared" si="0"/>
        <v>-0.45543065125337412</v>
      </c>
    </row>
    <row r="5" spans="1:11">
      <c r="A5" s="181">
        <v>4</v>
      </c>
      <c r="B5" s="30">
        <f t="shared" si="1"/>
        <v>-0.11696706518527923</v>
      </c>
      <c r="C5" s="30">
        <f t="shared" si="0"/>
        <v>0.59824023176835961</v>
      </c>
      <c r="D5" s="30">
        <f t="shared" si="0"/>
        <v>4.7884847101194603E-2</v>
      </c>
      <c r="E5" s="30">
        <f t="shared" si="0"/>
        <v>-0.58803468633076827</v>
      </c>
      <c r="F5" s="30">
        <f>SIN(F4)*COS(E5)</f>
        <v>-0.31428340608527011</v>
      </c>
      <c r="G5" s="30">
        <f t="shared" si="0"/>
        <v>-0.16224334290318029</v>
      </c>
      <c r="H5" s="30">
        <f t="shared" si="0"/>
        <v>0.51325377714415821</v>
      </c>
      <c r="I5" s="30">
        <f t="shared" si="0"/>
        <v>0.3997969880974655</v>
      </c>
      <c r="J5" s="142">
        <f t="shared" si="0"/>
        <v>0.19057078406363734</v>
      </c>
      <c r="K5" s="182">
        <f t="shared" si="0"/>
        <v>-0.43188620405003192</v>
      </c>
    </row>
    <row r="6" spans="1:11">
      <c r="A6" s="181">
        <v>5</v>
      </c>
      <c r="B6" s="30">
        <f t="shared" si="1"/>
        <v>-3.3103529492622318E-2</v>
      </c>
      <c r="C6" s="30">
        <f t="shared" si="0"/>
        <v>0.56288064498157653</v>
      </c>
      <c r="D6" s="30">
        <f t="shared" si="0"/>
        <v>4.0481767152996347E-2</v>
      </c>
      <c r="E6" s="30">
        <f t="shared" si="0"/>
        <v>-0.55427241664293059</v>
      </c>
      <c r="F6" s="30">
        <f t="shared" si="0"/>
        <v>-0.26285247224745178</v>
      </c>
      <c r="G6" s="30">
        <f t="shared" si="0"/>
        <v>-0.15598429342049414</v>
      </c>
      <c r="H6" s="30">
        <f t="shared" si="0"/>
        <v>0.48505301587752619</v>
      </c>
      <c r="I6" s="30">
        <f t="shared" si="0"/>
        <v>0.34433360203145841</v>
      </c>
      <c r="J6" s="142">
        <f t="shared" si="0"/>
        <v>0.17830057605724145</v>
      </c>
      <c r="K6" s="182">
        <f t="shared" si="0"/>
        <v>-0.41194853248125329</v>
      </c>
    </row>
    <row r="7" spans="1:11">
      <c r="A7" s="183">
        <v>6</v>
      </c>
      <c r="B7" s="142">
        <f t="shared" si="1"/>
        <v>-3.1779220483689197E-2</v>
      </c>
      <c r="C7" s="142">
        <f t="shared" si="0"/>
        <v>0.53335519569680157</v>
      </c>
      <c r="D7" s="142">
        <f t="shared" si="0"/>
        <v>3.4849574523733419E-2</v>
      </c>
      <c r="E7" s="142">
        <f t="shared" si="0"/>
        <v>-0.5260052108678982</v>
      </c>
      <c r="F7" s="142">
        <f t="shared" si="0"/>
        <v>-0.22471137527292792</v>
      </c>
      <c r="G7" s="142">
        <f t="shared" si="0"/>
        <v>-0.15144671613797503</v>
      </c>
      <c r="H7" s="142">
        <f t="shared" si="0"/>
        <v>0.46091843235994528</v>
      </c>
      <c r="I7" s="142">
        <f t="shared" si="0"/>
        <v>0.30234220107919418</v>
      </c>
      <c r="J7" s="30">
        <f t="shared" si="0"/>
        <v>0.16931272065317807</v>
      </c>
      <c r="K7" s="184">
        <f t="shared" si="0"/>
        <v>-0.39467027681518607</v>
      </c>
    </row>
    <row r="8" spans="1:11">
      <c r="A8" s="181">
        <v>7</v>
      </c>
      <c r="B8" s="30">
        <f t="shared" si="1"/>
        <v>-2.3954393489870784E-2</v>
      </c>
      <c r="C8" s="30">
        <f t="shared" si="0"/>
        <v>0.50827951330428944</v>
      </c>
      <c r="D8" s="30">
        <f t="shared" si="0"/>
        <v>3.0437838010775667E-2</v>
      </c>
      <c r="E8" s="30">
        <f t="shared" si="0"/>
        <v>-0.50185002207518392</v>
      </c>
      <c r="F8" s="30">
        <f t="shared" si="0"/>
        <v>-0.1953493684475979</v>
      </c>
      <c r="G8" s="30">
        <f t="shared" si="0"/>
        <v>-0.14799891579807231</v>
      </c>
      <c r="H8" s="30">
        <f t="shared" si="0"/>
        <v>0.43990870856375336</v>
      </c>
      <c r="I8" s="30">
        <f t="shared" si="0"/>
        <v>0.26940770371268369</v>
      </c>
      <c r="J8" s="142">
        <f t="shared" si="0"/>
        <v>0.16242674688214695</v>
      </c>
      <c r="K8" s="182">
        <f t="shared" si="0"/>
        <v>-0.37944289964655797</v>
      </c>
    </row>
    <row r="9" spans="1:11">
      <c r="A9" s="181">
        <v>8</v>
      </c>
      <c r="B9" s="30">
        <f t="shared" si="1"/>
        <v>3.4850317475926492E-3</v>
      </c>
      <c r="C9" s="30">
        <f t="shared" si="0"/>
        <v>0.48667202434978435</v>
      </c>
      <c r="D9" s="30">
        <f t="shared" si="0"/>
        <v>2.6899674475594857E-2</v>
      </c>
      <c r="E9" s="30">
        <f t="shared" si="0"/>
        <v>-0.48087423339345586</v>
      </c>
      <c r="F9" s="30">
        <f t="shared" si="0"/>
        <v>-0.17209550892353573</v>
      </c>
      <c r="G9" s="30">
        <f t="shared" si="0"/>
        <v>-0.14528096462075235</v>
      </c>
      <c r="H9" s="30">
        <f t="shared" si="0"/>
        <v>0.4213705799085482</v>
      </c>
      <c r="I9" s="30">
        <f t="shared" si="0"/>
        <v>0.24287927948190582</v>
      </c>
      <c r="J9" s="142">
        <f t="shared" si="0"/>
        <v>0.1569671202210797</v>
      </c>
      <c r="K9" s="182">
        <f t="shared" si="0"/>
        <v>-0.36584929334289246</v>
      </c>
    </row>
    <row r="10" spans="1:11">
      <c r="A10" s="181">
        <v>9</v>
      </c>
      <c r="B10" s="30">
        <f t="shared" si="1"/>
        <v>-3.1753114612555994E-3</v>
      </c>
      <c r="C10" s="30">
        <f t="shared" si="0"/>
        <v>0.46768454738617216</v>
      </c>
      <c r="D10" s="30">
        <f t="shared" si="0"/>
        <v>2.4008144800164961E-2</v>
      </c>
      <c r="E10" s="30">
        <f t="shared" si="0"/>
        <v>-0.46242113984986905</v>
      </c>
      <c r="F10" s="30">
        <f t="shared" si="0"/>
        <v>-0.15326203445390274</v>
      </c>
      <c r="G10" s="30">
        <f t="shared" si="0"/>
        <v>-0.14307349111399634</v>
      </c>
      <c r="H10" s="30">
        <f t="shared" si="0"/>
        <v>0.40483242929941188</v>
      </c>
      <c r="I10" s="30">
        <f t="shared" si="0"/>
        <v>0.22105852350278196</v>
      </c>
      <c r="J10" s="142">
        <f t="shared" si="0"/>
        <v>0.15251934932435873</v>
      </c>
      <c r="K10" s="182">
        <f t="shared" si="0"/>
        <v>-0.35358964018775074</v>
      </c>
    </row>
    <row r="11" spans="1:11" ht="15" thickBot="1">
      <c r="A11" s="185">
        <v>10</v>
      </c>
      <c r="B11" s="186">
        <f t="shared" si="1"/>
        <v>2.6643089658895799E-3</v>
      </c>
      <c r="C11" s="186">
        <f t="shared" si="0"/>
        <v>0.45081908898269613</v>
      </c>
      <c r="D11" s="186">
        <f t="shared" si="0"/>
        <v>2.1607427793235132E-2</v>
      </c>
      <c r="E11" s="186">
        <f t="shared" si="0"/>
        <v>-0.44601213452266109</v>
      </c>
      <c r="F11" s="186">
        <f t="shared" si="0"/>
        <v>-0.13772843176098612</v>
      </c>
      <c r="G11" s="186">
        <f t="shared" si="0"/>
        <v>-0.141235642932073</v>
      </c>
      <c r="H11" s="186">
        <f t="shared" si="0"/>
        <v>0.38994295606684359</v>
      </c>
      <c r="I11" s="186">
        <f t="shared" si="0"/>
        <v>0.20280263783734326</v>
      </c>
      <c r="J11" s="187">
        <f t="shared" si="0"/>
        <v>0.14881507780315456</v>
      </c>
      <c r="K11" s="188">
        <f t="shared" si="0"/>
        <v>-0.34244046326332678</v>
      </c>
    </row>
    <row r="12" spans="1:11">
      <c r="A12" s="189"/>
      <c r="B12" s="30"/>
      <c r="C12" s="30"/>
      <c r="D12" s="30"/>
      <c r="E12" s="30"/>
    </row>
    <row r="13" spans="1:11">
      <c r="A13" s="189"/>
      <c r="B13" s="30"/>
      <c r="C13" s="30"/>
      <c r="D13" s="30"/>
      <c r="E13" s="30"/>
    </row>
    <row r="17" spans="1:9" ht="15" thickBot="1"/>
    <row r="18" spans="1:9" ht="15" thickBot="1">
      <c r="A18" s="317" t="s">
        <v>1197</v>
      </c>
      <c r="B18" s="318"/>
      <c r="C18" s="318"/>
      <c r="D18" s="318"/>
      <c r="E18" s="318"/>
      <c r="F18" s="318"/>
      <c r="G18" s="318"/>
      <c r="H18" s="318"/>
      <c r="I18" s="319"/>
    </row>
    <row r="19" spans="1:9" ht="15" thickBot="1">
      <c r="A19" s="177"/>
      <c r="B19" s="178">
        <v>1</v>
      </c>
      <c r="C19" s="178">
        <v>2</v>
      </c>
      <c r="D19" s="178">
        <v>3</v>
      </c>
      <c r="E19" s="178">
        <v>4</v>
      </c>
      <c r="F19" s="178">
        <v>5</v>
      </c>
      <c r="G19" s="178">
        <v>6</v>
      </c>
      <c r="H19" s="178">
        <v>7</v>
      </c>
      <c r="I19" s="180">
        <v>8</v>
      </c>
    </row>
    <row r="20" spans="1:9">
      <c r="A20" s="181">
        <v>1</v>
      </c>
      <c r="B20" s="30">
        <v>300</v>
      </c>
      <c r="C20" s="30">
        <v>230</v>
      </c>
      <c r="D20" s="30">
        <v>190</v>
      </c>
      <c r="E20" s="30">
        <v>150</v>
      </c>
      <c r="F20" s="30">
        <v>160</v>
      </c>
      <c r="G20" s="30">
        <v>15</v>
      </c>
      <c r="H20" s="30">
        <v>150</v>
      </c>
      <c r="I20" s="182">
        <v>150</v>
      </c>
    </row>
    <row r="21" spans="1:9">
      <c r="A21" s="181">
        <v>2</v>
      </c>
      <c r="B21" s="30">
        <v>400</v>
      </c>
      <c r="C21" s="30">
        <v>310</v>
      </c>
      <c r="D21" s="30">
        <v>200</v>
      </c>
      <c r="E21" s="30">
        <v>160</v>
      </c>
      <c r="F21" s="30">
        <v>200</v>
      </c>
      <c r="G21" s="30">
        <v>200</v>
      </c>
      <c r="H21" s="30">
        <v>190</v>
      </c>
      <c r="I21" s="182">
        <v>170</v>
      </c>
    </row>
    <row r="22" spans="1:9">
      <c r="A22" s="181">
        <v>3</v>
      </c>
      <c r="B22" s="30">
        <v>430</v>
      </c>
      <c r="C22" s="30">
        <v>410</v>
      </c>
      <c r="D22" s="30">
        <v>250</v>
      </c>
      <c r="E22" s="30">
        <v>220</v>
      </c>
      <c r="F22" s="30">
        <v>250</v>
      </c>
      <c r="G22" s="30">
        <v>340</v>
      </c>
      <c r="H22" s="30">
        <v>540</v>
      </c>
      <c r="I22" s="182">
        <v>450</v>
      </c>
    </row>
    <row r="23" spans="1:9">
      <c r="A23" s="181">
        <v>4</v>
      </c>
      <c r="B23" s="30">
        <v>400</v>
      </c>
      <c r="C23" s="30">
        <v>340</v>
      </c>
      <c r="D23" s="30">
        <v>340</v>
      </c>
      <c r="E23" s="30">
        <v>400</v>
      </c>
      <c r="F23" s="30">
        <v>510</v>
      </c>
      <c r="G23" s="30">
        <v>520</v>
      </c>
      <c r="H23" s="30">
        <v>480</v>
      </c>
      <c r="I23" s="182">
        <v>430</v>
      </c>
    </row>
    <row r="24" spans="1:9" ht="15" thickBot="1">
      <c r="A24" s="185">
        <v>5</v>
      </c>
      <c r="B24" s="186">
        <v>380</v>
      </c>
      <c r="C24" s="186">
        <v>390</v>
      </c>
      <c r="D24" s="186">
        <v>340</v>
      </c>
      <c r="E24" s="186">
        <v>520</v>
      </c>
      <c r="F24" s="186">
        <v>570</v>
      </c>
      <c r="G24" s="186">
        <v>410</v>
      </c>
      <c r="H24" s="186">
        <v>430</v>
      </c>
      <c r="I24" s="188">
        <v>200</v>
      </c>
    </row>
  </sheetData>
  <mergeCells count="1">
    <mergeCell ref="A18:I18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68F9A-98C2-4F2C-8E6C-9BD2010EB405}">
  <sheetPr>
    <tabColor rgb="FFFFC000"/>
  </sheetPr>
  <dimension ref="A2:F27"/>
  <sheetViews>
    <sheetView showGridLines="0" workbookViewId="0">
      <selection activeCell="F17" sqref="F17"/>
    </sheetView>
  </sheetViews>
  <sheetFormatPr defaultRowHeight="14.4"/>
  <cols>
    <col min="1" max="1" width="11" bestFit="1" customWidth="1"/>
    <col min="2" max="5" width="8.88671875" style="30"/>
    <col min="6" max="6" width="10.88671875" style="30" bestFit="1" customWidth="1"/>
    <col min="17" max="17" width="11.88671875" bestFit="1" customWidth="1"/>
    <col min="18" max="18" width="5.88671875" bestFit="1" customWidth="1"/>
    <col min="19" max="19" width="12.6640625" bestFit="1" customWidth="1"/>
    <col min="20" max="20" width="11.33203125" bestFit="1" customWidth="1"/>
    <col min="21" max="21" width="4.33203125" bestFit="1" customWidth="1"/>
  </cols>
  <sheetData>
    <row r="2" spans="1:6">
      <c r="A2" s="136" t="s">
        <v>1215</v>
      </c>
      <c r="B2" s="141" t="s">
        <v>1205</v>
      </c>
      <c r="C2" s="141" t="s">
        <v>1206</v>
      </c>
      <c r="D2" s="141" t="s">
        <v>1207</v>
      </c>
      <c r="E2" s="141" t="s">
        <v>1208</v>
      </c>
      <c r="F2" s="141" t="s">
        <v>1209</v>
      </c>
    </row>
    <row r="3" spans="1:6">
      <c r="A3" s="136" t="s">
        <v>1210</v>
      </c>
      <c r="B3" s="77">
        <v>3</v>
      </c>
      <c r="C3" s="77">
        <v>5</v>
      </c>
      <c r="D3" s="77">
        <v>1</v>
      </c>
      <c r="E3" s="77">
        <v>4</v>
      </c>
      <c r="F3" s="77">
        <v>5</v>
      </c>
    </row>
    <row r="4" spans="1:6">
      <c r="A4" s="136" t="s">
        <v>1211</v>
      </c>
      <c r="B4" s="77">
        <v>3</v>
      </c>
      <c r="C4" s="77">
        <v>5</v>
      </c>
      <c r="D4" s="77">
        <v>1</v>
      </c>
      <c r="E4" s="77">
        <v>2</v>
      </c>
      <c r="F4" s="77">
        <v>3</v>
      </c>
    </row>
    <row r="5" spans="1:6">
      <c r="A5" s="136" t="s">
        <v>1212</v>
      </c>
      <c r="B5" s="77">
        <v>4</v>
      </c>
      <c r="C5" s="77">
        <v>3</v>
      </c>
      <c r="D5" s="77">
        <v>2</v>
      </c>
      <c r="E5" s="77">
        <v>4</v>
      </c>
      <c r="F5" s="77">
        <v>5</v>
      </c>
    </row>
    <row r="6" spans="1:6">
      <c r="A6" s="136" t="s">
        <v>1213</v>
      </c>
      <c r="B6" s="77">
        <v>2</v>
      </c>
      <c r="C6" s="77">
        <v>4</v>
      </c>
      <c r="D6" s="77">
        <v>1</v>
      </c>
      <c r="E6" s="77">
        <v>4</v>
      </c>
      <c r="F6" s="77">
        <v>2</v>
      </c>
    </row>
    <row r="7" spans="1:6">
      <c r="A7" s="136" t="s">
        <v>1214</v>
      </c>
      <c r="B7" s="77">
        <v>3</v>
      </c>
      <c r="C7" s="77">
        <v>5</v>
      </c>
      <c r="D7" s="77">
        <v>4</v>
      </c>
      <c r="E7" s="77">
        <v>3</v>
      </c>
      <c r="F7" s="77">
        <v>3</v>
      </c>
    </row>
    <row r="25" spans="1:6">
      <c r="A25" s="190" t="s">
        <v>1202</v>
      </c>
      <c r="B25" s="191">
        <f>AVERAGE(B3:B7)</f>
        <v>3</v>
      </c>
      <c r="C25" s="191">
        <f>AVERAGE(C3:C7)</f>
        <v>4.4000000000000004</v>
      </c>
      <c r="D25" s="191">
        <f>AVERAGE(D3:D7)</f>
        <v>1.8</v>
      </c>
      <c r="E25" s="191">
        <f>AVERAGE(E3:E7)</f>
        <v>3.4</v>
      </c>
      <c r="F25" s="191">
        <f>AVERAGE(F3:F7)</f>
        <v>3.6</v>
      </c>
    </row>
    <row r="26" spans="1:6">
      <c r="A26" s="190" t="s">
        <v>1203</v>
      </c>
      <c r="B26" s="191">
        <v>4.5</v>
      </c>
      <c r="C26" s="191">
        <v>4.5</v>
      </c>
      <c r="D26" s="191">
        <v>4.5</v>
      </c>
      <c r="E26" s="191">
        <v>4.5</v>
      </c>
      <c r="F26" s="191">
        <v>4.5</v>
      </c>
    </row>
    <row r="27" spans="1:6">
      <c r="A27" s="190" t="s">
        <v>1204</v>
      </c>
      <c r="B27" s="191">
        <v>1.5</v>
      </c>
      <c r="C27" s="191">
        <v>1.5</v>
      </c>
      <c r="D27" s="191">
        <v>1.5</v>
      </c>
      <c r="E27" s="191">
        <v>1.5</v>
      </c>
      <c r="F27" s="191">
        <v>1.5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5F59E-47D0-4569-9D7F-D30C1B2A31F2}">
  <sheetPr>
    <tabColor rgb="FFFFC000"/>
  </sheetPr>
  <dimension ref="A2:K52"/>
  <sheetViews>
    <sheetView showGridLines="0" topLeftCell="F24" zoomScale="80" zoomScaleNormal="80" workbookViewId="0">
      <selection activeCell="R26" sqref="R26"/>
    </sheetView>
  </sheetViews>
  <sheetFormatPr defaultRowHeight="14.4"/>
  <cols>
    <col min="1" max="1" width="11" bestFit="1" customWidth="1"/>
    <col min="2" max="2" width="12.88671875" bestFit="1" customWidth="1"/>
    <col min="3" max="3" width="14.77734375" bestFit="1" customWidth="1"/>
    <col min="5" max="5" width="16.109375" bestFit="1" customWidth="1"/>
    <col min="6" max="6" width="12" bestFit="1" customWidth="1"/>
    <col min="7" max="7" width="11.21875" bestFit="1" customWidth="1"/>
    <col min="8" max="8" width="12.5546875" bestFit="1" customWidth="1"/>
    <col min="9" max="9" width="12" bestFit="1" customWidth="1"/>
    <col min="10" max="10" width="12.5546875" bestFit="1" customWidth="1"/>
    <col min="11" max="11" width="12.5546875" customWidth="1"/>
    <col min="13" max="13" width="11" bestFit="1" customWidth="1"/>
    <col min="14" max="14" width="7.44140625" bestFit="1" customWidth="1"/>
    <col min="15" max="15" width="12.44140625" bestFit="1" customWidth="1"/>
  </cols>
  <sheetData>
    <row r="2" spans="1:11">
      <c r="A2" s="192" t="s">
        <v>1216</v>
      </c>
      <c r="B2" s="192" t="s">
        <v>1217</v>
      </c>
      <c r="C2" s="192" t="s">
        <v>1205</v>
      </c>
      <c r="E2" s="201" t="s">
        <v>1216</v>
      </c>
      <c r="F2" s="201" t="s">
        <v>1217</v>
      </c>
      <c r="G2" t="s">
        <v>1223</v>
      </c>
      <c r="I2" s="75" t="s">
        <v>1198</v>
      </c>
      <c r="J2" s="75" t="s">
        <v>1199</v>
      </c>
      <c r="K2" s="75" t="s">
        <v>216</v>
      </c>
    </row>
    <row r="3" spans="1:11">
      <c r="A3" s="193" t="s">
        <v>290</v>
      </c>
      <c r="B3" s="193" t="s">
        <v>1218</v>
      </c>
      <c r="C3" s="200">
        <v>4200000</v>
      </c>
      <c r="E3" t="s">
        <v>247</v>
      </c>
      <c r="F3" t="s">
        <v>1220</v>
      </c>
      <c r="G3" s="195">
        <v>2400000</v>
      </c>
      <c r="I3" s="77" t="s">
        <v>247</v>
      </c>
      <c r="J3" s="77" t="s">
        <v>1220</v>
      </c>
      <c r="K3" s="194">
        <v>2400000</v>
      </c>
    </row>
    <row r="4" spans="1:11">
      <c r="A4" s="193" t="s">
        <v>247</v>
      </c>
      <c r="B4" s="193" t="s">
        <v>1219</v>
      </c>
      <c r="C4" s="200">
        <v>1900000</v>
      </c>
      <c r="F4" t="s">
        <v>1219</v>
      </c>
      <c r="G4" s="195">
        <v>3800000</v>
      </c>
      <c r="I4" s="77"/>
      <c r="J4" s="77" t="s">
        <v>1219</v>
      </c>
      <c r="K4" s="194">
        <v>3800000</v>
      </c>
    </row>
    <row r="5" spans="1:11">
      <c r="A5" s="193" t="s">
        <v>284</v>
      </c>
      <c r="B5" s="193" t="s">
        <v>1219</v>
      </c>
      <c r="C5" s="200">
        <v>1300000</v>
      </c>
      <c r="E5" t="s">
        <v>284</v>
      </c>
      <c r="F5" t="s">
        <v>1221</v>
      </c>
      <c r="G5" s="195">
        <v>1540000</v>
      </c>
      <c r="I5" s="77" t="s">
        <v>284</v>
      </c>
      <c r="J5" s="77" t="s">
        <v>1221</v>
      </c>
      <c r="K5" s="194">
        <v>1540000</v>
      </c>
    </row>
    <row r="6" spans="1:11">
      <c r="A6" s="193" t="s">
        <v>287</v>
      </c>
      <c r="B6" s="193" t="s">
        <v>1219</v>
      </c>
      <c r="C6" s="200">
        <v>1400000</v>
      </c>
      <c r="F6" t="s">
        <v>1220</v>
      </c>
      <c r="G6" s="195">
        <v>3650000</v>
      </c>
      <c r="I6" s="77"/>
      <c r="J6" s="77" t="s">
        <v>1220</v>
      </c>
      <c r="K6" s="194">
        <v>3650000</v>
      </c>
    </row>
    <row r="7" spans="1:11">
      <c r="A7" s="193" t="s">
        <v>301</v>
      </c>
      <c r="B7" s="193" t="s">
        <v>1221</v>
      </c>
      <c r="C7" s="200">
        <v>2300000</v>
      </c>
      <c r="F7" t="s">
        <v>1218</v>
      </c>
      <c r="G7" s="195">
        <v>9716000</v>
      </c>
      <c r="I7" s="77"/>
      <c r="J7" s="77" t="s">
        <v>1218</v>
      </c>
      <c r="K7" s="194">
        <v>9716000</v>
      </c>
    </row>
    <row r="8" spans="1:11">
      <c r="A8" s="193" t="s">
        <v>306</v>
      </c>
      <c r="B8" s="193" t="s">
        <v>1218</v>
      </c>
      <c r="C8" s="200">
        <v>2000000</v>
      </c>
      <c r="F8" t="s">
        <v>1219</v>
      </c>
      <c r="G8" s="195">
        <v>11020000</v>
      </c>
      <c r="I8" s="77"/>
      <c r="J8" s="77" t="s">
        <v>1219</v>
      </c>
      <c r="K8" s="194">
        <v>11020000</v>
      </c>
    </row>
    <row r="9" spans="1:11">
      <c r="A9" s="193" t="s">
        <v>284</v>
      </c>
      <c r="B9" s="193" t="s">
        <v>1220</v>
      </c>
      <c r="C9" s="200">
        <v>2300000</v>
      </c>
      <c r="F9" t="s">
        <v>1222</v>
      </c>
      <c r="G9" s="195">
        <v>1995000</v>
      </c>
      <c r="I9" s="77"/>
      <c r="J9" s="77" t="s">
        <v>1222</v>
      </c>
      <c r="K9" s="194">
        <v>1995000</v>
      </c>
    </row>
    <row r="10" spans="1:11">
      <c r="A10" s="193" t="s">
        <v>284</v>
      </c>
      <c r="B10" s="193" t="s">
        <v>1218</v>
      </c>
      <c r="C10" s="200">
        <v>1440000</v>
      </c>
      <c r="E10" t="s">
        <v>301</v>
      </c>
      <c r="F10" t="s">
        <v>1221</v>
      </c>
      <c r="G10" s="195">
        <v>4080000</v>
      </c>
      <c r="I10" s="77" t="s">
        <v>301</v>
      </c>
      <c r="J10" s="77" t="s">
        <v>1221</v>
      </c>
      <c r="K10" s="194">
        <v>4080000</v>
      </c>
    </row>
    <row r="11" spans="1:11">
      <c r="A11" s="193" t="s">
        <v>284</v>
      </c>
      <c r="B11" s="193" t="s">
        <v>1221</v>
      </c>
      <c r="C11" s="200">
        <v>1540000</v>
      </c>
      <c r="F11" t="s">
        <v>1220</v>
      </c>
      <c r="G11" s="195">
        <v>2200000</v>
      </c>
      <c r="I11" s="77"/>
      <c r="J11" s="77" t="s">
        <v>1220</v>
      </c>
      <c r="K11" s="194">
        <v>2200000</v>
      </c>
    </row>
    <row r="12" spans="1:11">
      <c r="A12" s="193" t="s">
        <v>284</v>
      </c>
      <c r="B12" s="193" t="s">
        <v>1219</v>
      </c>
      <c r="C12" s="200">
        <v>2100000</v>
      </c>
      <c r="F12" t="s">
        <v>1222</v>
      </c>
      <c r="G12" s="195">
        <v>6370000</v>
      </c>
      <c r="I12" s="77"/>
      <c r="J12" s="77" t="s">
        <v>1222</v>
      </c>
      <c r="K12" s="194">
        <v>6370000</v>
      </c>
    </row>
    <row r="13" spans="1:11">
      <c r="A13" s="193" t="s">
        <v>284</v>
      </c>
      <c r="B13" s="193" t="s">
        <v>1219</v>
      </c>
      <c r="C13" s="200">
        <v>1580000</v>
      </c>
      <c r="E13" t="s">
        <v>296</v>
      </c>
      <c r="F13" t="s">
        <v>1221</v>
      </c>
      <c r="G13" s="195">
        <v>1870000</v>
      </c>
      <c r="I13" s="77" t="s">
        <v>296</v>
      </c>
      <c r="J13" s="77" t="s">
        <v>1221</v>
      </c>
      <c r="K13" s="194">
        <v>1870000</v>
      </c>
    </row>
    <row r="14" spans="1:11" ht="15.6">
      <c r="A14" s="193" t="s">
        <v>290</v>
      </c>
      <c r="B14" s="196" t="s">
        <v>1218</v>
      </c>
      <c r="C14" s="200">
        <v>5000000</v>
      </c>
      <c r="F14" t="s">
        <v>1222</v>
      </c>
      <c r="G14" s="195">
        <v>1900000</v>
      </c>
      <c r="I14" s="77"/>
      <c r="J14" s="77" t="s">
        <v>1222</v>
      </c>
      <c r="K14" s="194">
        <v>1900000</v>
      </c>
    </row>
    <row r="15" spans="1:11">
      <c r="A15" s="193" t="s">
        <v>306</v>
      </c>
      <c r="B15" s="193" t="s">
        <v>1224</v>
      </c>
      <c r="C15" s="200">
        <v>2600000</v>
      </c>
      <c r="E15" t="s">
        <v>290</v>
      </c>
      <c r="F15" t="s">
        <v>1218</v>
      </c>
      <c r="G15" s="195">
        <v>13400000</v>
      </c>
      <c r="I15" s="77" t="s">
        <v>290</v>
      </c>
      <c r="J15" s="77" t="s">
        <v>1218</v>
      </c>
      <c r="K15" s="194">
        <v>13400000</v>
      </c>
    </row>
    <row r="16" spans="1:11">
      <c r="A16" s="193" t="s">
        <v>287</v>
      </c>
      <c r="B16" s="193" t="s">
        <v>1218</v>
      </c>
      <c r="C16" s="200">
        <v>2200000</v>
      </c>
      <c r="F16" t="s">
        <v>1219</v>
      </c>
      <c r="G16" s="195">
        <v>3420000</v>
      </c>
      <c r="I16" s="77"/>
      <c r="J16" s="77" t="s">
        <v>1219</v>
      </c>
      <c r="K16" s="194">
        <v>3420000</v>
      </c>
    </row>
    <row r="17" spans="1:11">
      <c r="A17" s="193" t="s">
        <v>287</v>
      </c>
      <c r="B17" s="193" t="s">
        <v>1219</v>
      </c>
      <c r="C17" s="200">
        <v>1600000</v>
      </c>
      <c r="E17" t="s">
        <v>306</v>
      </c>
      <c r="F17" t="s">
        <v>1221</v>
      </c>
      <c r="G17" s="195">
        <v>2300000</v>
      </c>
      <c r="I17" s="77" t="s">
        <v>306</v>
      </c>
      <c r="J17" s="77" t="s">
        <v>1221</v>
      </c>
      <c r="K17" s="194">
        <v>2300000</v>
      </c>
    </row>
    <row r="18" spans="1:11">
      <c r="A18" s="193" t="s">
        <v>306</v>
      </c>
      <c r="B18" s="193" t="s">
        <v>1218</v>
      </c>
      <c r="C18" s="200">
        <v>1750000</v>
      </c>
      <c r="F18" t="s">
        <v>1218</v>
      </c>
      <c r="G18" s="195">
        <v>5070000</v>
      </c>
      <c r="I18" s="77"/>
      <c r="J18" s="77" t="s">
        <v>1218</v>
      </c>
      <c r="K18" s="194">
        <v>5070000</v>
      </c>
    </row>
    <row r="19" spans="1:11">
      <c r="A19" s="193" t="s">
        <v>284</v>
      </c>
      <c r="B19" s="193" t="s">
        <v>1218</v>
      </c>
      <c r="C19" s="200">
        <v>1980000</v>
      </c>
      <c r="F19" t="s">
        <v>1222</v>
      </c>
      <c r="G19" s="195">
        <v>3800000</v>
      </c>
      <c r="I19" s="77"/>
      <c r="J19" s="77" t="s">
        <v>1222</v>
      </c>
      <c r="K19" s="194">
        <v>3800000</v>
      </c>
    </row>
    <row r="20" spans="1:11">
      <c r="A20" s="193" t="s">
        <v>306</v>
      </c>
      <c r="B20" s="193" t="s">
        <v>1221</v>
      </c>
      <c r="C20" s="200">
        <v>2300000</v>
      </c>
      <c r="F20" t="s">
        <v>1224</v>
      </c>
      <c r="G20" s="195">
        <v>2600000</v>
      </c>
      <c r="I20" s="77"/>
      <c r="J20" s="77" t="s">
        <v>1224</v>
      </c>
      <c r="K20" s="194">
        <v>2600000</v>
      </c>
    </row>
    <row r="21" spans="1:11">
      <c r="A21" s="193" t="s">
        <v>306</v>
      </c>
      <c r="B21" s="193" t="s">
        <v>1218</v>
      </c>
      <c r="C21" s="200">
        <v>1320000</v>
      </c>
      <c r="E21" t="s">
        <v>287</v>
      </c>
      <c r="F21" t="s">
        <v>1218</v>
      </c>
      <c r="G21" s="195">
        <v>2200000</v>
      </c>
      <c r="I21" s="77" t="s">
        <v>287</v>
      </c>
      <c r="J21" s="77" t="s">
        <v>1218</v>
      </c>
      <c r="K21" s="194">
        <v>2200000</v>
      </c>
    </row>
    <row r="22" spans="1:11">
      <c r="A22" s="193" t="s">
        <v>287</v>
      </c>
      <c r="B22" s="193" t="s">
        <v>1219</v>
      </c>
      <c r="C22" s="200">
        <v>2200000</v>
      </c>
      <c r="F22" t="s">
        <v>1219</v>
      </c>
      <c r="G22" s="195">
        <v>5200000</v>
      </c>
      <c r="I22" s="77"/>
      <c r="J22" s="77" t="s">
        <v>1219</v>
      </c>
      <c r="K22" s="194">
        <v>5200000</v>
      </c>
    </row>
    <row r="23" spans="1:11">
      <c r="A23" s="193" t="s">
        <v>293</v>
      </c>
      <c r="B23" s="193" t="s">
        <v>1218</v>
      </c>
      <c r="C23" s="200">
        <v>1460000</v>
      </c>
      <c r="E23" t="s">
        <v>311</v>
      </c>
      <c r="F23" t="s">
        <v>1221</v>
      </c>
      <c r="G23" s="195">
        <v>3320000</v>
      </c>
      <c r="I23" s="77" t="s">
        <v>311</v>
      </c>
      <c r="J23" s="77" t="s">
        <v>1221</v>
      </c>
      <c r="K23" s="194">
        <v>3320000</v>
      </c>
    </row>
    <row r="24" spans="1:11">
      <c r="A24" s="193" t="s">
        <v>284</v>
      </c>
      <c r="B24" s="193" t="s">
        <v>1220</v>
      </c>
      <c r="C24" s="200">
        <v>1350000</v>
      </c>
      <c r="F24" t="s">
        <v>1222</v>
      </c>
      <c r="G24" s="195">
        <v>1800000</v>
      </c>
      <c r="I24" s="77"/>
      <c r="J24" s="77" t="s">
        <v>1222</v>
      </c>
      <c r="K24" s="194">
        <v>1800000</v>
      </c>
    </row>
    <row r="25" spans="1:11">
      <c r="A25" s="193" t="s">
        <v>284</v>
      </c>
      <c r="B25" s="193" t="s">
        <v>1218</v>
      </c>
      <c r="C25" s="200">
        <v>2656000</v>
      </c>
      <c r="E25" t="s">
        <v>293</v>
      </c>
      <c r="F25" t="s">
        <v>1218</v>
      </c>
      <c r="G25" s="195">
        <v>1460000</v>
      </c>
      <c r="I25" s="77" t="s">
        <v>293</v>
      </c>
      <c r="J25" s="77" t="s">
        <v>1218</v>
      </c>
      <c r="K25" s="194">
        <v>1460000</v>
      </c>
    </row>
    <row r="26" spans="1:11">
      <c r="A26" s="193" t="s">
        <v>284</v>
      </c>
      <c r="B26" s="193" t="s">
        <v>1218</v>
      </c>
      <c r="C26" s="200">
        <v>1450000</v>
      </c>
      <c r="F26" t="s">
        <v>1219</v>
      </c>
      <c r="G26" s="195">
        <v>1400000</v>
      </c>
      <c r="I26" s="77"/>
      <c r="J26" s="77" t="s">
        <v>1219</v>
      </c>
      <c r="K26" s="194">
        <v>1400000</v>
      </c>
    </row>
    <row r="27" spans="1:11">
      <c r="A27" s="193" t="s">
        <v>284</v>
      </c>
      <c r="B27" s="193" t="s">
        <v>1219</v>
      </c>
      <c r="C27" s="200">
        <v>2400000</v>
      </c>
    </row>
    <row r="28" spans="1:11">
      <c r="A28" s="193" t="s">
        <v>301</v>
      </c>
      <c r="B28" s="193" t="s">
        <v>1220</v>
      </c>
      <c r="C28" s="200">
        <v>2200000</v>
      </c>
      <c r="E28" s="201" t="s">
        <v>1217</v>
      </c>
      <c r="F28" s="201" t="s">
        <v>1216</v>
      </c>
      <c r="G28" t="s">
        <v>1223</v>
      </c>
      <c r="I28" s="75" t="s">
        <v>1199</v>
      </c>
      <c r="J28" s="75" t="s">
        <v>1198</v>
      </c>
      <c r="K28" s="75" t="s">
        <v>216</v>
      </c>
    </row>
    <row r="29" spans="1:11">
      <c r="A29" s="193" t="s">
        <v>247</v>
      </c>
      <c r="B29" s="193" t="s">
        <v>1220</v>
      </c>
      <c r="C29" s="200">
        <v>2400000</v>
      </c>
      <c r="E29" t="s">
        <v>1221</v>
      </c>
      <c r="F29" t="s">
        <v>284</v>
      </c>
      <c r="G29" s="195">
        <v>1540000</v>
      </c>
      <c r="I29" s="77" t="s">
        <v>1221</v>
      </c>
      <c r="J29" s="77" t="s">
        <v>284</v>
      </c>
      <c r="K29" s="194">
        <v>1540000</v>
      </c>
    </row>
    <row r="30" spans="1:11">
      <c r="A30" s="193" t="s">
        <v>311</v>
      </c>
      <c r="B30" s="193" t="s">
        <v>1222</v>
      </c>
      <c r="C30" s="200">
        <v>1800000</v>
      </c>
      <c r="E30" t="s">
        <v>1221</v>
      </c>
      <c r="F30" t="s">
        <v>301</v>
      </c>
      <c r="G30" s="195">
        <v>4080000</v>
      </c>
      <c r="I30" s="77" t="s">
        <v>1221</v>
      </c>
      <c r="J30" s="77" t="s">
        <v>301</v>
      </c>
      <c r="K30" s="194">
        <v>4080000</v>
      </c>
    </row>
    <row r="31" spans="1:11">
      <c r="A31" s="193" t="s">
        <v>284</v>
      </c>
      <c r="B31" s="193" t="s">
        <v>1218</v>
      </c>
      <c r="C31" s="200">
        <v>2190000</v>
      </c>
      <c r="E31" t="s">
        <v>1221</v>
      </c>
      <c r="F31" t="s">
        <v>296</v>
      </c>
      <c r="G31" s="195">
        <v>1870000</v>
      </c>
      <c r="I31" s="77" t="s">
        <v>1221</v>
      </c>
      <c r="J31" s="77" t="s">
        <v>296</v>
      </c>
      <c r="K31" s="194">
        <v>1870000</v>
      </c>
    </row>
    <row r="32" spans="1:11">
      <c r="A32" s="193" t="s">
        <v>301</v>
      </c>
      <c r="B32" s="193" t="s">
        <v>1221</v>
      </c>
      <c r="C32" s="200">
        <v>1780000</v>
      </c>
      <c r="E32" t="s">
        <v>1221</v>
      </c>
      <c r="F32" t="s">
        <v>306</v>
      </c>
      <c r="G32" s="195">
        <v>2300000</v>
      </c>
      <c r="I32" s="77" t="s">
        <v>1221</v>
      </c>
      <c r="J32" s="77" t="s">
        <v>306</v>
      </c>
      <c r="K32" s="194">
        <v>2300000</v>
      </c>
    </row>
    <row r="33" spans="1:11">
      <c r="A33" s="193" t="s">
        <v>301</v>
      </c>
      <c r="B33" s="193" t="s">
        <v>1222</v>
      </c>
      <c r="C33" s="200">
        <v>4500000</v>
      </c>
      <c r="E33" t="s">
        <v>1221</v>
      </c>
      <c r="F33" t="s">
        <v>311</v>
      </c>
      <c r="G33" s="195">
        <v>3320000</v>
      </c>
      <c r="I33" s="77" t="s">
        <v>1221</v>
      </c>
      <c r="J33" s="77" t="s">
        <v>311</v>
      </c>
      <c r="K33" s="194">
        <v>3320000</v>
      </c>
    </row>
    <row r="34" spans="1:11">
      <c r="A34" s="193" t="s">
        <v>296</v>
      </c>
      <c r="B34" s="193" t="s">
        <v>1221</v>
      </c>
      <c r="C34" s="200">
        <v>1870000</v>
      </c>
      <c r="E34" t="s">
        <v>1220</v>
      </c>
      <c r="F34" t="s">
        <v>247</v>
      </c>
      <c r="G34" s="195">
        <v>2400000</v>
      </c>
      <c r="I34" s="77" t="s">
        <v>1220</v>
      </c>
      <c r="J34" s="77" t="s">
        <v>247</v>
      </c>
      <c r="K34" s="194">
        <v>2400000</v>
      </c>
    </row>
    <row r="35" spans="1:11">
      <c r="A35" s="193" t="s">
        <v>296</v>
      </c>
      <c r="B35" s="193" t="s">
        <v>1222</v>
      </c>
      <c r="C35" s="200">
        <v>1900000</v>
      </c>
      <c r="E35" t="s">
        <v>1220</v>
      </c>
      <c r="F35" t="s">
        <v>284</v>
      </c>
      <c r="G35" s="195">
        <v>3650000</v>
      </c>
      <c r="I35" s="77" t="s">
        <v>1220</v>
      </c>
      <c r="J35" s="77" t="s">
        <v>284</v>
      </c>
      <c r="K35" s="194">
        <v>3650000</v>
      </c>
    </row>
    <row r="36" spans="1:11">
      <c r="A36" s="193" t="s">
        <v>311</v>
      </c>
      <c r="B36" s="193" t="s">
        <v>1221</v>
      </c>
      <c r="C36" s="200">
        <v>3320000</v>
      </c>
      <c r="E36" t="s">
        <v>1220</v>
      </c>
      <c r="F36" t="s">
        <v>301</v>
      </c>
      <c r="G36" s="195">
        <v>2200000</v>
      </c>
      <c r="I36" s="77" t="s">
        <v>1220</v>
      </c>
      <c r="J36" s="77" t="s">
        <v>301</v>
      </c>
      <c r="K36" s="194">
        <v>2200000</v>
      </c>
    </row>
    <row r="37" spans="1:11">
      <c r="A37" s="193" t="s">
        <v>293</v>
      </c>
      <c r="B37" s="193" t="s">
        <v>1219</v>
      </c>
      <c r="C37" s="200">
        <v>1400000</v>
      </c>
      <c r="E37" t="s">
        <v>1218</v>
      </c>
      <c r="F37" t="s">
        <v>284</v>
      </c>
      <c r="G37" s="195">
        <v>9716000</v>
      </c>
      <c r="I37" s="77" t="s">
        <v>1218</v>
      </c>
      <c r="J37" s="77" t="s">
        <v>284</v>
      </c>
      <c r="K37" s="194">
        <v>9716000</v>
      </c>
    </row>
    <row r="38" spans="1:11">
      <c r="A38" s="193" t="s">
        <v>284</v>
      </c>
      <c r="B38" s="193" t="s">
        <v>1222</v>
      </c>
      <c r="C38" s="200">
        <v>1995000</v>
      </c>
      <c r="E38" t="s">
        <v>1218</v>
      </c>
      <c r="F38" t="s">
        <v>290</v>
      </c>
      <c r="G38" s="195">
        <v>13400000</v>
      </c>
      <c r="I38" s="77" t="s">
        <v>1218</v>
      </c>
      <c r="J38" s="77" t="s">
        <v>290</v>
      </c>
      <c r="K38" s="194">
        <v>13400000</v>
      </c>
    </row>
    <row r="39" spans="1:11">
      <c r="A39" s="193" t="s">
        <v>284</v>
      </c>
      <c r="B39" s="193" t="s">
        <v>1219</v>
      </c>
      <c r="C39" s="200">
        <v>2340000</v>
      </c>
      <c r="E39" t="s">
        <v>1218</v>
      </c>
      <c r="F39" t="s">
        <v>306</v>
      </c>
      <c r="G39" s="195">
        <v>5070000</v>
      </c>
      <c r="I39" s="77" t="s">
        <v>1218</v>
      </c>
      <c r="J39" s="77" t="s">
        <v>306</v>
      </c>
      <c r="K39" s="194">
        <v>5070000</v>
      </c>
    </row>
    <row r="40" spans="1:11">
      <c r="A40" s="193" t="s">
        <v>301</v>
      </c>
      <c r="B40" s="193" t="s">
        <v>1222</v>
      </c>
      <c r="C40" s="200">
        <v>1870000</v>
      </c>
      <c r="E40" t="s">
        <v>1218</v>
      </c>
      <c r="F40" t="s">
        <v>287</v>
      </c>
      <c r="G40" s="195">
        <v>2200000</v>
      </c>
      <c r="I40" s="77" t="s">
        <v>1218</v>
      </c>
      <c r="J40" s="77" t="s">
        <v>287</v>
      </c>
      <c r="K40" s="194">
        <v>2200000</v>
      </c>
    </row>
    <row r="41" spans="1:11">
      <c r="A41" s="193" t="s">
        <v>290</v>
      </c>
      <c r="B41" s="193" t="s">
        <v>1219</v>
      </c>
      <c r="C41" s="200">
        <v>3420000</v>
      </c>
      <c r="E41" t="s">
        <v>1218</v>
      </c>
      <c r="F41" t="s">
        <v>293</v>
      </c>
      <c r="G41" s="195">
        <v>1460000</v>
      </c>
      <c r="I41" s="77" t="s">
        <v>1218</v>
      </c>
      <c r="J41" s="77" t="s">
        <v>293</v>
      </c>
      <c r="K41" s="194">
        <v>1460000</v>
      </c>
    </row>
    <row r="42" spans="1:11">
      <c r="A42" s="193" t="s">
        <v>306</v>
      </c>
      <c r="B42" s="193" t="s">
        <v>1222</v>
      </c>
      <c r="C42" s="200">
        <v>3800000</v>
      </c>
      <c r="E42" t="s">
        <v>1219</v>
      </c>
      <c r="F42" t="s">
        <v>247</v>
      </c>
      <c r="G42" s="195">
        <v>3800000</v>
      </c>
      <c r="I42" s="77" t="s">
        <v>1219</v>
      </c>
      <c r="J42" s="77" t="s">
        <v>247</v>
      </c>
      <c r="K42" s="194">
        <v>3800000</v>
      </c>
    </row>
    <row r="43" spans="1:11">
      <c r="A43" s="193" t="s">
        <v>290</v>
      </c>
      <c r="B43" s="193" t="s">
        <v>1218</v>
      </c>
      <c r="C43" s="200">
        <v>4200000</v>
      </c>
      <c r="E43" t="s">
        <v>1219</v>
      </c>
      <c r="F43" t="s">
        <v>284</v>
      </c>
      <c r="G43" s="195">
        <v>11020000</v>
      </c>
      <c r="I43" s="77" t="s">
        <v>1219</v>
      </c>
      <c r="J43" s="77" t="s">
        <v>284</v>
      </c>
      <c r="K43" s="194">
        <v>11020000</v>
      </c>
    </row>
    <row r="44" spans="1:11">
      <c r="A44" s="193" t="s">
        <v>247</v>
      </c>
      <c r="B44" s="193" t="s">
        <v>1219</v>
      </c>
      <c r="C44" s="200">
        <v>1900000</v>
      </c>
      <c r="E44" t="s">
        <v>1219</v>
      </c>
      <c r="F44" t="s">
        <v>290</v>
      </c>
      <c r="G44" s="195">
        <v>3420000</v>
      </c>
      <c r="I44" s="77" t="s">
        <v>1219</v>
      </c>
      <c r="J44" s="77" t="s">
        <v>290</v>
      </c>
      <c r="K44" s="194">
        <v>3420000</v>
      </c>
    </row>
    <row r="45" spans="1:11">
      <c r="A45" s="193" t="s">
        <v>284</v>
      </c>
      <c r="B45" s="193" t="s">
        <v>1219</v>
      </c>
      <c r="C45" s="200">
        <v>1300000</v>
      </c>
      <c r="E45" t="s">
        <v>1219</v>
      </c>
      <c r="F45" t="s">
        <v>287</v>
      </c>
      <c r="G45" s="195">
        <v>5200000</v>
      </c>
      <c r="I45" s="77" t="s">
        <v>1219</v>
      </c>
      <c r="J45" s="77" t="s">
        <v>287</v>
      </c>
      <c r="K45" s="194">
        <v>5200000</v>
      </c>
    </row>
    <row r="46" spans="1:11">
      <c r="E46" t="s">
        <v>1219</v>
      </c>
      <c r="F46" t="s">
        <v>293</v>
      </c>
      <c r="G46" s="195">
        <v>1400000</v>
      </c>
      <c r="I46" s="77" t="s">
        <v>1219</v>
      </c>
      <c r="J46" s="77" t="s">
        <v>293</v>
      </c>
      <c r="K46" s="194">
        <v>1400000</v>
      </c>
    </row>
    <row r="47" spans="1:11">
      <c r="E47" t="s">
        <v>1222</v>
      </c>
      <c r="F47" t="s">
        <v>284</v>
      </c>
      <c r="G47" s="195">
        <v>1995000</v>
      </c>
      <c r="I47" s="77" t="s">
        <v>1222</v>
      </c>
      <c r="J47" s="77" t="s">
        <v>284</v>
      </c>
      <c r="K47" s="194">
        <v>1995000</v>
      </c>
    </row>
    <row r="48" spans="1:11">
      <c r="E48" t="s">
        <v>1222</v>
      </c>
      <c r="F48" t="s">
        <v>301</v>
      </c>
      <c r="G48" s="195">
        <v>6370000</v>
      </c>
      <c r="I48" s="77" t="s">
        <v>1222</v>
      </c>
      <c r="J48" s="77" t="s">
        <v>301</v>
      </c>
      <c r="K48" s="194">
        <v>6370000</v>
      </c>
    </row>
    <row r="49" spans="5:11">
      <c r="E49" t="s">
        <v>1222</v>
      </c>
      <c r="F49" t="s">
        <v>296</v>
      </c>
      <c r="G49" s="195">
        <v>1900000</v>
      </c>
      <c r="I49" s="77" t="s">
        <v>1222</v>
      </c>
      <c r="J49" s="77" t="s">
        <v>296</v>
      </c>
      <c r="K49" s="194">
        <v>1900000</v>
      </c>
    </row>
    <row r="50" spans="5:11">
      <c r="E50" t="s">
        <v>1222</v>
      </c>
      <c r="F50" t="s">
        <v>306</v>
      </c>
      <c r="G50" s="195">
        <v>3800000</v>
      </c>
      <c r="I50" s="77" t="s">
        <v>1222</v>
      </c>
      <c r="J50" s="77" t="s">
        <v>306</v>
      </c>
      <c r="K50" s="194">
        <v>3800000</v>
      </c>
    </row>
    <row r="51" spans="5:11">
      <c r="E51" t="s">
        <v>1222</v>
      </c>
      <c r="F51" t="s">
        <v>311</v>
      </c>
      <c r="G51" s="195">
        <v>1800000</v>
      </c>
      <c r="I51" s="77" t="s">
        <v>1222</v>
      </c>
      <c r="J51" s="77" t="s">
        <v>311</v>
      </c>
      <c r="K51" s="194">
        <v>1800000</v>
      </c>
    </row>
    <row r="52" spans="5:11">
      <c r="E52" t="s">
        <v>1224</v>
      </c>
      <c r="F52" t="s">
        <v>306</v>
      </c>
      <c r="G52" s="195">
        <v>2600000</v>
      </c>
      <c r="I52" s="77" t="s">
        <v>1224</v>
      </c>
      <c r="J52" s="77" t="s">
        <v>306</v>
      </c>
      <c r="K52" s="194">
        <v>2600000</v>
      </c>
    </row>
  </sheetData>
  <pageMargins left="0.7" right="0.7" top="0.75" bottom="0.75" header="0.3" footer="0.3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A3047-030A-4F25-8D62-00D35415C978}">
  <sheetPr>
    <tabColor rgb="FFFFC000"/>
  </sheetPr>
  <dimension ref="A1:D46"/>
  <sheetViews>
    <sheetView workbookViewId="0">
      <selection activeCell="F5" sqref="F5"/>
    </sheetView>
  </sheetViews>
  <sheetFormatPr defaultColWidth="15.109375" defaultRowHeight="14.4"/>
  <cols>
    <col min="1" max="1" width="11.5546875" bestFit="1" customWidth="1"/>
    <col min="2" max="2" width="15.6640625" bestFit="1" customWidth="1"/>
    <col min="3" max="3" width="12.21875" bestFit="1" customWidth="1"/>
    <col min="4" max="4" width="15.6640625" bestFit="1" customWidth="1"/>
    <col min="5" max="5" width="9.88671875" customWidth="1"/>
    <col min="6" max="6" width="12" bestFit="1" customWidth="1"/>
    <col min="7" max="7" width="10" bestFit="1" customWidth="1"/>
    <col min="8" max="8" width="10.33203125" bestFit="1" customWidth="1"/>
    <col min="9" max="9" width="16.6640625" bestFit="1" customWidth="1"/>
    <col min="10" max="10" width="6.5546875" customWidth="1"/>
  </cols>
  <sheetData>
    <row r="1" spans="1:4">
      <c r="A1" s="197" t="s">
        <v>1217</v>
      </c>
      <c r="B1" s="197" t="s">
        <v>1216</v>
      </c>
      <c r="C1" s="197" t="s">
        <v>1225</v>
      </c>
      <c r="D1" s="197" t="s">
        <v>1205</v>
      </c>
    </row>
    <row r="2" spans="1:4">
      <c r="A2" s="77" t="s">
        <v>1219</v>
      </c>
      <c r="B2" s="77" t="s">
        <v>284</v>
      </c>
      <c r="C2" s="77" t="s">
        <v>1226</v>
      </c>
      <c r="D2" s="198">
        <v>1900000</v>
      </c>
    </row>
    <row r="3" spans="1:4">
      <c r="A3" s="77"/>
      <c r="B3" s="77"/>
      <c r="C3" s="77"/>
      <c r="D3" s="198">
        <v>4200000</v>
      </c>
    </row>
    <row r="4" spans="1:4">
      <c r="A4" s="77"/>
      <c r="B4" s="77" t="s">
        <v>287</v>
      </c>
      <c r="C4" s="77" t="s">
        <v>1227</v>
      </c>
      <c r="D4" s="194">
        <v>1400000</v>
      </c>
    </row>
    <row r="5" spans="1:4">
      <c r="A5" s="77" t="s">
        <v>1222</v>
      </c>
      <c r="B5" s="77" t="s">
        <v>284</v>
      </c>
      <c r="C5" s="77" t="s">
        <v>1226</v>
      </c>
      <c r="D5" s="198">
        <v>1300000</v>
      </c>
    </row>
    <row r="6" spans="1:4">
      <c r="A6" s="77"/>
      <c r="B6" s="77" t="s">
        <v>1200</v>
      </c>
      <c r="C6" s="77"/>
      <c r="D6" s="198">
        <v>1400000</v>
      </c>
    </row>
    <row r="7" spans="1:4">
      <c r="A7" s="77"/>
      <c r="B7" s="77" t="s">
        <v>1201</v>
      </c>
      <c r="C7" s="77" t="s">
        <v>1227</v>
      </c>
      <c r="D7" s="198">
        <v>2300000</v>
      </c>
    </row>
    <row r="8" spans="1:4">
      <c r="A8" s="77" t="s">
        <v>1228</v>
      </c>
      <c r="B8" s="77" t="s">
        <v>287</v>
      </c>
      <c r="C8" s="77" t="s">
        <v>1226</v>
      </c>
      <c r="D8" s="198">
        <v>2000000</v>
      </c>
    </row>
    <row r="9" spans="1:4">
      <c r="A9" s="77"/>
      <c r="B9" s="77"/>
      <c r="C9" s="77" t="s">
        <v>1227</v>
      </c>
      <c r="D9" s="198">
        <v>2300000</v>
      </c>
    </row>
    <row r="10" spans="1:4">
      <c r="A10" s="77"/>
      <c r="B10" s="77" t="s">
        <v>306</v>
      </c>
      <c r="C10" s="77" t="s">
        <v>1227</v>
      </c>
      <c r="D10" s="198">
        <v>1440000</v>
      </c>
    </row>
    <row r="11" spans="1:4">
      <c r="A11" s="77" t="s">
        <v>1221</v>
      </c>
      <c r="B11" s="77" t="s">
        <v>1201</v>
      </c>
      <c r="C11" s="77" t="s">
        <v>1227</v>
      </c>
      <c r="D11" s="198">
        <v>9000000</v>
      </c>
    </row>
    <row r="12" spans="1:4">
      <c r="A12" s="30"/>
      <c r="B12" s="30"/>
      <c r="C12" s="30"/>
      <c r="D12" s="199"/>
    </row>
    <row r="13" spans="1:4">
      <c r="A13" s="30"/>
      <c r="B13" s="30"/>
      <c r="C13" s="30"/>
      <c r="D13" s="199"/>
    </row>
    <row r="14" spans="1:4">
      <c r="A14" s="30"/>
      <c r="B14" s="30"/>
      <c r="C14" s="30"/>
      <c r="D14" s="199"/>
    </row>
    <row r="15" spans="1:4">
      <c r="A15" s="30"/>
      <c r="B15" s="30"/>
      <c r="C15" s="30"/>
      <c r="D15" s="199"/>
    </row>
    <row r="16" spans="1:4">
      <c r="A16" s="30"/>
      <c r="B16" s="30"/>
      <c r="C16" s="30"/>
      <c r="D16" s="199"/>
    </row>
    <row r="17" spans="1:4">
      <c r="A17" s="30"/>
      <c r="B17" s="30"/>
      <c r="C17" s="30"/>
      <c r="D17" s="199"/>
    </row>
    <row r="18" spans="1:4">
      <c r="A18" s="30"/>
      <c r="B18" s="30"/>
      <c r="C18" s="30"/>
      <c r="D18" s="199"/>
    </row>
    <row r="19" spans="1:4">
      <c r="A19" s="30"/>
      <c r="B19" s="30"/>
      <c r="C19" s="30"/>
      <c r="D19" s="199"/>
    </row>
    <row r="20" spans="1:4">
      <c r="A20" s="30"/>
      <c r="B20" s="30"/>
      <c r="C20" s="30"/>
      <c r="D20" s="199"/>
    </row>
    <row r="21" spans="1:4">
      <c r="A21" s="30"/>
      <c r="B21" s="30"/>
      <c r="C21" s="30"/>
      <c r="D21" s="199"/>
    </row>
    <row r="24" spans="1:4">
      <c r="A24" s="197" t="s">
        <v>1217</v>
      </c>
      <c r="B24" s="197" t="s">
        <v>1216</v>
      </c>
      <c r="C24" s="197" t="s">
        <v>1225</v>
      </c>
      <c r="D24" s="197" t="s">
        <v>1205</v>
      </c>
    </row>
    <row r="25" spans="1:4">
      <c r="A25" s="77" t="s">
        <v>1224</v>
      </c>
      <c r="B25" s="77" t="s">
        <v>306</v>
      </c>
      <c r="C25" s="77" t="s">
        <v>1227</v>
      </c>
      <c r="D25" s="170">
        <v>2600000</v>
      </c>
    </row>
    <row r="26" spans="1:4">
      <c r="A26" s="77" t="s">
        <v>1221</v>
      </c>
      <c r="B26" s="77" t="s">
        <v>284</v>
      </c>
      <c r="C26" s="77" t="s">
        <v>1226</v>
      </c>
      <c r="D26" s="170">
        <v>1540000</v>
      </c>
    </row>
    <row r="27" spans="1:4">
      <c r="A27" s="77"/>
      <c r="B27" s="77" t="s">
        <v>301</v>
      </c>
      <c r="C27" s="77" t="s">
        <v>1227</v>
      </c>
      <c r="D27" s="170">
        <v>5100000</v>
      </c>
    </row>
    <row r="28" spans="1:4">
      <c r="A28" s="77"/>
      <c r="B28" s="77"/>
      <c r="C28" s="77" t="s">
        <v>1226</v>
      </c>
      <c r="D28" s="170">
        <v>4170000</v>
      </c>
    </row>
    <row r="29" spans="1:4">
      <c r="A29" s="77"/>
      <c r="B29" s="77" t="s">
        <v>306</v>
      </c>
      <c r="C29" s="77" t="s">
        <v>1226</v>
      </c>
      <c r="D29" s="170">
        <v>2300000</v>
      </c>
    </row>
    <row r="30" spans="1:4">
      <c r="A30" s="77" t="s">
        <v>1222</v>
      </c>
      <c r="B30" s="77" t="s">
        <v>284</v>
      </c>
      <c r="C30" s="77" t="s">
        <v>1227</v>
      </c>
      <c r="D30" s="170">
        <v>1995000</v>
      </c>
    </row>
    <row r="31" spans="1:4">
      <c r="A31" s="77"/>
      <c r="B31" s="77" t="s">
        <v>301</v>
      </c>
      <c r="C31" s="77" t="s">
        <v>1227</v>
      </c>
      <c r="D31" s="170">
        <v>10070000</v>
      </c>
    </row>
    <row r="32" spans="1:4">
      <c r="A32" s="77"/>
      <c r="B32" s="77" t="s">
        <v>306</v>
      </c>
      <c r="C32" s="77" t="s">
        <v>1227</v>
      </c>
      <c r="D32" s="170">
        <v>3800000</v>
      </c>
    </row>
    <row r="33" spans="1:4">
      <c r="A33" s="77" t="s">
        <v>1218</v>
      </c>
      <c r="B33" s="77" t="s">
        <v>284</v>
      </c>
      <c r="C33" s="77" t="s">
        <v>1227</v>
      </c>
      <c r="D33" s="170">
        <v>4870000</v>
      </c>
    </row>
    <row r="34" spans="1:4">
      <c r="A34" s="77"/>
      <c r="B34" s="77"/>
      <c r="C34" s="77" t="s">
        <v>1226</v>
      </c>
      <c r="D34" s="170">
        <v>4846000</v>
      </c>
    </row>
    <row r="35" spans="1:4">
      <c r="A35" s="77"/>
      <c r="B35" s="77" t="s">
        <v>290</v>
      </c>
      <c r="C35" s="77" t="s">
        <v>1227</v>
      </c>
      <c r="D35" s="170">
        <v>1460000</v>
      </c>
    </row>
    <row r="36" spans="1:4">
      <c r="A36" s="77"/>
      <c r="B36" s="77"/>
      <c r="C36" s="77" t="s">
        <v>1226</v>
      </c>
      <c r="D36" s="170">
        <v>9200000</v>
      </c>
    </row>
    <row r="37" spans="1:4">
      <c r="A37" s="77"/>
      <c r="B37" s="77" t="s">
        <v>306</v>
      </c>
      <c r="C37" s="77" t="s">
        <v>1227</v>
      </c>
      <c r="D37" s="170">
        <v>3070000</v>
      </c>
    </row>
    <row r="38" spans="1:4">
      <c r="A38" s="77"/>
      <c r="B38" s="77"/>
      <c r="C38" s="77" t="s">
        <v>1226</v>
      </c>
      <c r="D38" s="170">
        <v>4200000</v>
      </c>
    </row>
    <row r="39" spans="1:4">
      <c r="A39" s="77" t="s">
        <v>1220</v>
      </c>
      <c r="B39" s="77" t="s">
        <v>284</v>
      </c>
      <c r="C39" s="77" t="s">
        <v>1227</v>
      </c>
      <c r="D39" s="170">
        <v>1350000</v>
      </c>
    </row>
    <row r="40" spans="1:4">
      <c r="A40" s="77"/>
      <c r="B40" s="77"/>
      <c r="C40" s="77" t="s">
        <v>1226</v>
      </c>
      <c r="D40" s="170">
        <v>2300000</v>
      </c>
    </row>
    <row r="41" spans="1:4">
      <c r="A41" s="77"/>
      <c r="B41" s="77" t="s">
        <v>301</v>
      </c>
      <c r="C41" s="77" t="s">
        <v>1226</v>
      </c>
      <c r="D41" s="170">
        <v>2200000</v>
      </c>
    </row>
    <row r="42" spans="1:4">
      <c r="A42" s="77"/>
      <c r="B42" s="77" t="s">
        <v>306</v>
      </c>
      <c r="C42" s="77" t="s">
        <v>1227</v>
      </c>
      <c r="D42" s="170">
        <v>2400000</v>
      </c>
    </row>
    <row r="43" spans="1:4">
      <c r="A43" s="77" t="s">
        <v>1219</v>
      </c>
      <c r="B43" s="77" t="s">
        <v>284</v>
      </c>
      <c r="C43" s="77" t="s">
        <v>1227</v>
      </c>
      <c r="D43" s="170">
        <v>6840000</v>
      </c>
    </row>
    <row r="44" spans="1:4">
      <c r="A44" s="77"/>
      <c r="B44" s="77"/>
      <c r="C44" s="77" t="s">
        <v>1226</v>
      </c>
      <c r="D44" s="170">
        <v>4780000</v>
      </c>
    </row>
    <row r="45" spans="1:4">
      <c r="A45" s="77"/>
      <c r="B45" s="77" t="s">
        <v>290</v>
      </c>
      <c r="C45" s="77" t="s">
        <v>1227</v>
      </c>
      <c r="D45" s="170">
        <v>4820000</v>
      </c>
    </row>
    <row r="46" spans="1:4">
      <c r="A46" s="77"/>
      <c r="B46" s="77"/>
      <c r="C46" s="77" t="s">
        <v>1226</v>
      </c>
      <c r="D46" s="170">
        <v>5200000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5F9F3-DFD2-4002-AD7A-7E3C4E51A1EC}">
  <sheetPr>
    <tabColor rgb="FFFFC000"/>
  </sheetPr>
  <dimension ref="A1:C101"/>
  <sheetViews>
    <sheetView topLeftCell="A12" workbookViewId="0">
      <selection activeCell="K32" sqref="K32"/>
    </sheetView>
  </sheetViews>
  <sheetFormatPr defaultRowHeight="14.4"/>
  <cols>
    <col min="1" max="1" width="13.44140625" customWidth="1"/>
    <col min="5" max="5" width="30.33203125" customWidth="1"/>
    <col min="18" max="18" width="13.109375" bestFit="1" customWidth="1"/>
    <col min="19" max="19" width="12.44140625" bestFit="1" customWidth="1"/>
  </cols>
  <sheetData>
    <row r="1" spans="1:3" ht="19.5" customHeight="1">
      <c r="A1" s="202" t="s">
        <v>1229</v>
      </c>
      <c r="B1" s="202" t="s">
        <v>216</v>
      </c>
      <c r="C1" s="202" t="s">
        <v>1230</v>
      </c>
    </row>
    <row r="2" spans="1:3">
      <c r="A2" s="77">
        <v>1</v>
      </c>
      <c r="B2" s="215">
        <v>39.229999999999997</v>
      </c>
      <c r="C2" s="77">
        <v>32</v>
      </c>
    </row>
    <row r="3" spans="1:3">
      <c r="A3" s="77">
        <v>2</v>
      </c>
      <c r="B3" s="215">
        <v>102.4</v>
      </c>
      <c r="C3" s="77">
        <v>36</v>
      </c>
    </row>
    <row r="4" spans="1:3">
      <c r="A4" s="77">
        <v>3</v>
      </c>
      <c r="B4" s="215">
        <v>22.5</v>
      </c>
      <c r="C4" s="77">
        <v>32</v>
      </c>
    </row>
    <row r="5" spans="1:3">
      <c r="A5" s="77">
        <v>4</v>
      </c>
      <c r="B5" s="215">
        <v>100.4</v>
      </c>
      <c r="C5" s="77">
        <v>28</v>
      </c>
    </row>
    <row r="6" spans="1:3">
      <c r="A6" s="77">
        <v>5</v>
      </c>
      <c r="B6" s="215">
        <v>54</v>
      </c>
      <c r="C6" s="77">
        <v>34</v>
      </c>
    </row>
    <row r="7" spans="1:3">
      <c r="A7" s="77">
        <v>6</v>
      </c>
      <c r="B7" s="215">
        <v>44.5</v>
      </c>
      <c r="C7" s="77">
        <v>44</v>
      </c>
    </row>
    <row r="8" spans="1:3">
      <c r="A8" s="77">
        <v>7</v>
      </c>
      <c r="B8" s="215">
        <v>78</v>
      </c>
      <c r="C8" s="77">
        <v>30</v>
      </c>
    </row>
    <row r="9" spans="1:3">
      <c r="A9" s="77">
        <v>8</v>
      </c>
      <c r="B9" s="215">
        <v>22.5</v>
      </c>
      <c r="C9" s="77">
        <v>40</v>
      </c>
    </row>
    <row r="10" spans="1:3">
      <c r="A10" s="77">
        <v>9</v>
      </c>
      <c r="B10" s="215">
        <v>56.52</v>
      </c>
      <c r="C10" s="77">
        <v>46</v>
      </c>
    </row>
    <row r="11" spans="1:3">
      <c r="A11" s="77">
        <v>10</v>
      </c>
      <c r="B11" s="215">
        <v>44.5</v>
      </c>
      <c r="C11" s="77">
        <v>36</v>
      </c>
    </row>
    <row r="12" spans="1:3">
      <c r="A12" s="77">
        <v>11</v>
      </c>
      <c r="B12" s="215">
        <v>29.5</v>
      </c>
      <c r="C12" s="77">
        <v>48</v>
      </c>
    </row>
    <row r="13" spans="1:3">
      <c r="A13" s="77">
        <v>12</v>
      </c>
      <c r="B13" s="215">
        <v>31.6</v>
      </c>
      <c r="C13" s="77">
        <v>40</v>
      </c>
    </row>
    <row r="14" spans="1:3">
      <c r="A14" s="77">
        <v>13</v>
      </c>
      <c r="B14" s="215">
        <v>160.4</v>
      </c>
      <c r="C14" s="77">
        <v>40</v>
      </c>
    </row>
    <row r="15" spans="1:3">
      <c r="A15" s="77">
        <v>14</v>
      </c>
      <c r="B15" s="215">
        <v>64.5</v>
      </c>
      <c r="C15" s="77">
        <v>46</v>
      </c>
    </row>
    <row r="16" spans="1:3">
      <c r="A16" s="77">
        <v>15</v>
      </c>
      <c r="B16" s="215">
        <v>49.5</v>
      </c>
      <c r="C16" s="77">
        <v>24</v>
      </c>
    </row>
    <row r="17" spans="1:3">
      <c r="A17" s="77">
        <v>16</v>
      </c>
      <c r="B17" s="215">
        <v>71.400000000000006</v>
      </c>
      <c r="C17" s="77">
        <v>36</v>
      </c>
    </row>
    <row r="18" spans="1:3">
      <c r="A18" s="77">
        <v>17</v>
      </c>
      <c r="B18" s="215">
        <v>94</v>
      </c>
      <c r="C18" s="77">
        <v>22</v>
      </c>
    </row>
    <row r="19" spans="1:3">
      <c r="A19" s="77">
        <v>18</v>
      </c>
      <c r="B19" s="215">
        <v>54.5</v>
      </c>
      <c r="C19" s="77">
        <v>40</v>
      </c>
    </row>
    <row r="20" spans="1:3">
      <c r="A20" s="77">
        <v>19</v>
      </c>
      <c r="B20" s="215">
        <v>38.5</v>
      </c>
      <c r="C20" s="77">
        <v>32</v>
      </c>
    </row>
    <row r="21" spans="1:3">
      <c r="A21" s="77">
        <v>20</v>
      </c>
      <c r="B21" s="215">
        <v>44.8</v>
      </c>
      <c r="C21" s="77">
        <v>56</v>
      </c>
    </row>
    <row r="22" spans="1:3">
      <c r="A22" s="77">
        <v>21</v>
      </c>
      <c r="B22" s="215">
        <v>31.6</v>
      </c>
      <c r="C22" s="77">
        <v>28</v>
      </c>
    </row>
    <row r="23" spans="1:3">
      <c r="A23" s="77">
        <v>22</v>
      </c>
      <c r="B23" s="215">
        <v>70.819999999999993</v>
      </c>
      <c r="C23" s="77">
        <v>38</v>
      </c>
    </row>
    <row r="24" spans="1:3">
      <c r="A24" s="77">
        <v>23</v>
      </c>
      <c r="B24" s="215">
        <v>266</v>
      </c>
      <c r="C24" s="77">
        <v>50</v>
      </c>
    </row>
    <row r="25" spans="1:3">
      <c r="A25" s="77">
        <v>24</v>
      </c>
      <c r="B25" s="215">
        <v>74</v>
      </c>
      <c r="C25" s="77">
        <v>42</v>
      </c>
    </row>
    <row r="26" spans="1:3">
      <c r="A26" s="77">
        <v>25</v>
      </c>
      <c r="B26" s="215">
        <v>39.5</v>
      </c>
      <c r="C26" s="77">
        <v>48</v>
      </c>
    </row>
    <row r="27" spans="1:3">
      <c r="A27" s="77">
        <v>26</v>
      </c>
      <c r="B27" s="215">
        <v>30.02</v>
      </c>
      <c r="C27" s="77">
        <v>60</v>
      </c>
    </row>
    <row r="28" spans="1:3">
      <c r="A28" s="77">
        <v>27</v>
      </c>
      <c r="B28" s="215">
        <v>44.5</v>
      </c>
      <c r="C28" s="77">
        <v>54</v>
      </c>
    </row>
    <row r="29" spans="1:3">
      <c r="A29" s="77">
        <v>28</v>
      </c>
      <c r="B29" s="215">
        <v>192.8</v>
      </c>
      <c r="C29" s="77">
        <v>42</v>
      </c>
    </row>
    <row r="30" spans="1:3">
      <c r="A30" s="77">
        <v>29</v>
      </c>
      <c r="B30" s="215">
        <v>71.2</v>
      </c>
      <c r="C30" s="77">
        <v>32</v>
      </c>
    </row>
    <row r="31" spans="1:3">
      <c r="A31" s="77">
        <v>30</v>
      </c>
      <c r="B31" s="215">
        <v>18</v>
      </c>
      <c r="C31" s="77">
        <v>70</v>
      </c>
    </row>
    <row r="32" spans="1:3">
      <c r="A32" s="77">
        <v>31</v>
      </c>
      <c r="B32" s="215">
        <v>63.2</v>
      </c>
      <c r="C32" s="77">
        <v>28</v>
      </c>
    </row>
    <row r="33" spans="1:3">
      <c r="A33" s="77">
        <v>32</v>
      </c>
      <c r="B33" s="215">
        <v>75</v>
      </c>
      <c r="C33" s="77">
        <v>52</v>
      </c>
    </row>
    <row r="34" spans="1:3">
      <c r="A34" s="77">
        <v>33</v>
      </c>
      <c r="B34" s="215">
        <v>63.2</v>
      </c>
      <c r="C34" s="77">
        <v>44</v>
      </c>
    </row>
    <row r="35" spans="1:3">
      <c r="A35" s="77">
        <v>34</v>
      </c>
      <c r="B35" s="215">
        <v>40</v>
      </c>
      <c r="C35" s="77">
        <v>34</v>
      </c>
    </row>
    <row r="36" spans="1:3">
      <c r="A36" s="77">
        <v>35</v>
      </c>
      <c r="B36" s="215">
        <v>105.5</v>
      </c>
      <c r="C36" s="77">
        <v>56</v>
      </c>
    </row>
    <row r="37" spans="1:3">
      <c r="A37" s="77">
        <v>36</v>
      </c>
      <c r="B37" s="215">
        <v>29.5</v>
      </c>
      <c r="C37" s="77">
        <v>36</v>
      </c>
    </row>
    <row r="38" spans="1:3">
      <c r="A38" s="77">
        <v>37</v>
      </c>
      <c r="B38" s="215">
        <v>102.5</v>
      </c>
      <c r="C38" s="77">
        <v>42</v>
      </c>
    </row>
    <row r="39" spans="1:3">
      <c r="A39" s="77">
        <v>38</v>
      </c>
      <c r="B39" s="215">
        <v>117.5</v>
      </c>
      <c r="C39" s="77">
        <v>50</v>
      </c>
    </row>
    <row r="40" spans="1:3">
      <c r="A40" s="77">
        <v>39</v>
      </c>
      <c r="B40" s="215">
        <v>13.23</v>
      </c>
      <c r="C40" s="77">
        <v>44</v>
      </c>
    </row>
    <row r="41" spans="1:3">
      <c r="A41" s="77">
        <v>40</v>
      </c>
      <c r="B41" s="215">
        <v>52.5</v>
      </c>
      <c r="C41" s="77">
        <v>58</v>
      </c>
    </row>
    <row r="42" spans="1:3">
      <c r="A42" s="77">
        <v>41</v>
      </c>
      <c r="B42" s="215">
        <v>198.8</v>
      </c>
      <c r="C42" s="77">
        <v>42</v>
      </c>
    </row>
    <row r="43" spans="1:3">
      <c r="A43" s="77">
        <v>42</v>
      </c>
      <c r="B43" s="215">
        <v>19.5</v>
      </c>
      <c r="C43" s="77">
        <v>46</v>
      </c>
    </row>
    <row r="44" spans="1:3">
      <c r="A44" s="77">
        <v>43</v>
      </c>
      <c r="B44" s="215">
        <v>123.5</v>
      </c>
      <c r="C44" s="77">
        <v>48</v>
      </c>
    </row>
    <row r="45" spans="1:3">
      <c r="A45" s="77">
        <v>44</v>
      </c>
      <c r="B45" s="215">
        <v>62.4</v>
      </c>
      <c r="C45" s="77">
        <v>54</v>
      </c>
    </row>
    <row r="46" spans="1:3">
      <c r="A46" s="77">
        <v>45</v>
      </c>
      <c r="B46" s="215">
        <v>23.8</v>
      </c>
      <c r="C46" s="77">
        <v>38</v>
      </c>
    </row>
    <row r="47" spans="1:3">
      <c r="A47" s="77">
        <v>46</v>
      </c>
      <c r="B47" s="215">
        <v>39.6</v>
      </c>
      <c r="C47" s="77">
        <v>60</v>
      </c>
    </row>
    <row r="48" spans="1:3">
      <c r="A48" s="77">
        <v>47</v>
      </c>
      <c r="B48" s="215">
        <v>25</v>
      </c>
      <c r="C48" s="77">
        <v>46</v>
      </c>
    </row>
    <row r="49" spans="1:3">
      <c r="A49" s="77">
        <v>48</v>
      </c>
      <c r="B49" s="215">
        <v>63.64</v>
      </c>
      <c r="C49" s="77">
        <v>30</v>
      </c>
    </row>
    <row r="50" spans="1:3">
      <c r="A50" s="77">
        <v>49</v>
      </c>
      <c r="B50" s="215">
        <v>14.82</v>
      </c>
      <c r="C50" s="77">
        <v>32</v>
      </c>
    </row>
    <row r="51" spans="1:3">
      <c r="A51" s="77">
        <v>50</v>
      </c>
      <c r="B51" s="215">
        <v>145.19999999999999</v>
      </c>
      <c r="C51" s="77">
        <v>46</v>
      </c>
    </row>
    <row r="52" spans="1:3">
      <c r="A52" s="77">
        <v>51</v>
      </c>
      <c r="B52" s="215">
        <v>176.62</v>
      </c>
      <c r="C52" s="77">
        <v>38</v>
      </c>
    </row>
    <row r="53" spans="1:3">
      <c r="A53" s="77">
        <v>52</v>
      </c>
      <c r="B53" s="215">
        <v>118.8</v>
      </c>
      <c r="C53" s="77">
        <v>68</v>
      </c>
    </row>
    <row r="54" spans="1:3">
      <c r="A54" s="77">
        <v>53</v>
      </c>
      <c r="B54" s="215">
        <v>58</v>
      </c>
      <c r="C54" s="77">
        <v>78</v>
      </c>
    </row>
    <row r="55" spans="1:3">
      <c r="A55" s="77">
        <v>54</v>
      </c>
      <c r="B55" s="215">
        <v>74</v>
      </c>
      <c r="C55" s="77">
        <v>20</v>
      </c>
    </row>
    <row r="56" spans="1:3">
      <c r="A56" s="77">
        <v>55</v>
      </c>
      <c r="B56" s="215">
        <v>49.5</v>
      </c>
      <c r="C56" s="77">
        <v>32</v>
      </c>
    </row>
    <row r="57" spans="1:3">
      <c r="A57" s="77">
        <v>56</v>
      </c>
      <c r="B57" s="215">
        <v>141.6</v>
      </c>
      <c r="C57" s="77">
        <v>38</v>
      </c>
    </row>
    <row r="58" spans="1:3">
      <c r="A58" s="77">
        <v>57</v>
      </c>
      <c r="B58" s="215">
        <v>123.1</v>
      </c>
      <c r="C58" s="77">
        <v>54</v>
      </c>
    </row>
    <row r="59" spans="1:3">
      <c r="A59" s="77">
        <v>58</v>
      </c>
      <c r="B59" s="215">
        <v>80.400000000000006</v>
      </c>
      <c r="C59" s="77">
        <v>48</v>
      </c>
    </row>
    <row r="60" spans="1:3">
      <c r="A60" s="77">
        <v>59</v>
      </c>
      <c r="B60" s="215">
        <v>65.2</v>
      </c>
      <c r="C60" s="77">
        <v>46</v>
      </c>
    </row>
    <row r="61" spans="1:3">
      <c r="A61" s="77">
        <v>60</v>
      </c>
      <c r="B61" s="215">
        <v>113</v>
      </c>
      <c r="C61" s="77">
        <v>50</v>
      </c>
    </row>
    <row r="62" spans="1:3">
      <c r="A62" s="77">
        <v>61</v>
      </c>
      <c r="B62" s="215">
        <v>108.8</v>
      </c>
      <c r="C62" s="77">
        <v>46</v>
      </c>
    </row>
    <row r="63" spans="1:3">
      <c r="A63" s="77">
        <v>62</v>
      </c>
      <c r="B63" s="215">
        <v>59.91</v>
      </c>
      <c r="C63" s="77">
        <v>30</v>
      </c>
    </row>
    <row r="64" spans="1:3">
      <c r="A64" s="77">
        <v>63</v>
      </c>
      <c r="B64" s="215">
        <v>53.6</v>
      </c>
      <c r="C64" s="77">
        <v>54</v>
      </c>
    </row>
    <row r="65" spans="1:3">
      <c r="A65" s="77">
        <v>64</v>
      </c>
      <c r="B65" s="215">
        <v>31.6</v>
      </c>
      <c r="C65" s="77">
        <v>42</v>
      </c>
    </row>
    <row r="66" spans="1:3">
      <c r="A66" s="77">
        <v>65</v>
      </c>
      <c r="B66" s="215">
        <v>49.5</v>
      </c>
      <c r="C66" s="77">
        <v>48</v>
      </c>
    </row>
    <row r="67" spans="1:3">
      <c r="A67" s="77">
        <v>66</v>
      </c>
      <c r="B67" s="215">
        <v>39.6</v>
      </c>
      <c r="C67" s="77">
        <v>62</v>
      </c>
    </row>
    <row r="68" spans="1:3">
      <c r="A68" s="77">
        <v>67</v>
      </c>
      <c r="B68" s="215">
        <v>59.5</v>
      </c>
      <c r="C68" s="77">
        <v>34</v>
      </c>
    </row>
    <row r="69" spans="1:3">
      <c r="A69" s="77">
        <v>68</v>
      </c>
      <c r="B69" s="215">
        <v>146.80000000000001</v>
      </c>
      <c r="C69" s="77">
        <v>28</v>
      </c>
    </row>
    <row r="70" spans="1:3">
      <c r="A70" s="77">
        <v>69</v>
      </c>
      <c r="B70" s="215">
        <v>47.2</v>
      </c>
      <c r="C70" s="77">
        <v>46</v>
      </c>
    </row>
    <row r="71" spans="1:3">
      <c r="A71" s="77">
        <v>70</v>
      </c>
      <c r="B71" s="215">
        <v>95.05</v>
      </c>
      <c r="C71" s="77">
        <v>54</v>
      </c>
    </row>
    <row r="72" spans="1:3">
      <c r="A72" s="77">
        <v>71</v>
      </c>
      <c r="B72" s="215">
        <v>155.32</v>
      </c>
      <c r="C72" s="77">
        <v>30</v>
      </c>
    </row>
    <row r="73" spans="1:3">
      <c r="A73" s="77">
        <v>72</v>
      </c>
      <c r="B73" s="215">
        <v>58</v>
      </c>
      <c r="C73" s="77">
        <v>32</v>
      </c>
    </row>
    <row r="74" spans="1:3">
      <c r="A74" s="77">
        <v>73</v>
      </c>
      <c r="B74" s="215">
        <v>69</v>
      </c>
      <c r="C74" s="77">
        <v>22</v>
      </c>
    </row>
    <row r="75" spans="1:3">
      <c r="A75" s="77">
        <v>74</v>
      </c>
      <c r="B75" s="215">
        <v>46.5</v>
      </c>
      <c r="C75" s="77">
        <v>32</v>
      </c>
    </row>
    <row r="76" spans="1:3">
      <c r="A76" s="77">
        <v>75</v>
      </c>
      <c r="B76" s="215">
        <v>45.22</v>
      </c>
      <c r="C76" s="77">
        <v>74</v>
      </c>
    </row>
    <row r="77" spans="1:3">
      <c r="A77" s="77">
        <v>76</v>
      </c>
      <c r="B77" s="215">
        <v>84.74</v>
      </c>
      <c r="C77" s="77">
        <v>62</v>
      </c>
    </row>
    <row r="78" spans="1:3">
      <c r="A78" s="77">
        <v>77</v>
      </c>
      <c r="B78" s="215">
        <v>39</v>
      </c>
      <c r="C78" s="77">
        <v>42</v>
      </c>
    </row>
    <row r="79" spans="1:3">
      <c r="A79" s="77">
        <v>78</v>
      </c>
      <c r="B79" s="215">
        <v>111.14</v>
      </c>
      <c r="C79" s="77">
        <v>28</v>
      </c>
    </row>
    <row r="80" spans="1:3">
      <c r="A80" s="77">
        <v>79</v>
      </c>
      <c r="B80" s="215">
        <v>86.8</v>
      </c>
      <c r="C80" s="77">
        <v>38</v>
      </c>
    </row>
    <row r="81" spans="1:3">
      <c r="A81" s="77">
        <v>80</v>
      </c>
      <c r="B81" s="215">
        <v>89</v>
      </c>
      <c r="C81" s="77">
        <v>54</v>
      </c>
    </row>
    <row r="82" spans="1:3">
      <c r="A82" s="77">
        <v>81</v>
      </c>
      <c r="B82" s="215">
        <v>78</v>
      </c>
      <c r="C82" s="77">
        <v>68</v>
      </c>
    </row>
    <row r="83" spans="1:3">
      <c r="A83" s="77">
        <v>82</v>
      </c>
      <c r="B83" s="215">
        <v>53.2</v>
      </c>
      <c r="C83" s="77">
        <v>30</v>
      </c>
    </row>
    <row r="84" spans="1:3">
      <c r="A84" s="77">
        <v>83</v>
      </c>
      <c r="B84" s="215">
        <v>58.5</v>
      </c>
      <c r="C84" s="77">
        <v>36</v>
      </c>
    </row>
    <row r="85" spans="1:3">
      <c r="A85" s="77">
        <v>84</v>
      </c>
      <c r="B85" s="215">
        <v>46</v>
      </c>
      <c r="C85" s="77">
        <v>44</v>
      </c>
    </row>
    <row r="86" spans="1:3">
      <c r="A86" s="77">
        <v>85</v>
      </c>
      <c r="B86" s="215">
        <v>37.5</v>
      </c>
      <c r="C86" s="77">
        <v>44</v>
      </c>
    </row>
    <row r="87" spans="1:3">
      <c r="A87" s="77">
        <v>86</v>
      </c>
      <c r="B87" s="215">
        <v>20.8</v>
      </c>
      <c r="C87" s="77">
        <v>62</v>
      </c>
    </row>
    <row r="88" spans="1:3">
      <c r="A88" s="77">
        <v>87</v>
      </c>
      <c r="B88" s="215">
        <v>144</v>
      </c>
      <c r="C88" s="77">
        <v>48</v>
      </c>
    </row>
    <row r="89" spans="1:3">
      <c r="A89" s="77">
        <v>88</v>
      </c>
      <c r="B89" s="215">
        <v>107</v>
      </c>
      <c r="C89" s="77">
        <v>36</v>
      </c>
    </row>
    <row r="90" spans="1:3">
      <c r="A90" s="77">
        <v>89</v>
      </c>
      <c r="B90" s="215">
        <v>31.6</v>
      </c>
      <c r="C90" s="77">
        <v>20</v>
      </c>
    </row>
    <row r="91" spans="1:3">
      <c r="A91" s="77">
        <v>90</v>
      </c>
      <c r="B91" s="215">
        <v>57.6</v>
      </c>
      <c r="C91" s="77">
        <v>42</v>
      </c>
    </row>
    <row r="92" spans="1:3">
      <c r="A92" s="77">
        <v>91</v>
      </c>
      <c r="B92" s="215">
        <v>95.2</v>
      </c>
      <c r="C92" s="77">
        <v>54</v>
      </c>
    </row>
    <row r="93" spans="1:3">
      <c r="A93" s="77">
        <v>92</v>
      </c>
      <c r="B93" s="215">
        <v>22.42</v>
      </c>
      <c r="C93" s="77">
        <v>54</v>
      </c>
    </row>
    <row r="94" spans="1:3">
      <c r="A94" s="77">
        <v>93</v>
      </c>
      <c r="B94" s="215">
        <v>159.75</v>
      </c>
      <c r="C94" s="77">
        <v>72</v>
      </c>
    </row>
    <row r="95" spans="1:3">
      <c r="A95" s="77">
        <v>94</v>
      </c>
      <c r="B95" s="215">
        <v>229.5</v>
      </c>
      <c r="C95" s="77">
        <v>30</v>
      </c>
    </row>
    <row r="96" spans="1:3">
      <c r="A96" s="77">
        <v>95</v>
      </c>
      <c r="B96" s="215">
        <v>66</v>
      </c>
      <c r="C96" s="77">
        <v>46</v>
      </c>
    </row>
    <row r="97" spans="1:3">
      <c r="A97" s="77">
        <v>96</v>
      </c>
      <c r="B97" s="215">
        <v>39.5</v>
      </c>
      <c r="C97" s="77">
        <v>44</v>
      </c>
    </row>
    <row r="98" spans="1:3">
      <c r="A98" s="77">
        <v>97</v>
      </c>
      <c r="B98" s="215">
        <v>253</v>
      </c>
      <c r="C98" s="77">
        <v>30</v>
      </c>
    </row>
    <row r="99" spans="1:3">
      <c r="A99" s="77">
        <v>98</v>
      </c>
      <c r="B99" s="215">
        <v>287.58999999999997</v>
      </c>
      <c r="C99" s="77">
        <v>52</v>
      </c>
    </row>
    <row r="100" spans="1:3">
      <c r="A100" s="77">
        <v>99</v>
      </c>
      <c r="B100" s="215">
        <v>47.6</v>
      </c>
      <c r="C100" s="77">
        <v>30</v>
      </c>
    </row>
    <row r="101" spans="1:3">
      <c r="A101" s="77">
        <v>100</v>
      </c>
      <c r="B101" s="215">
        <v>28.44</v>
      </c>
      <c r="C101" s="77">
        <v>44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4B35B-3871-4D4E-A05A-6B0986413576}">
  <sheetPr>
    <tabColor rgb="FFFFC000"/>
  </sheetPr>
  <dimension ref="B3:U103"/>
  <sheetViews>
    <sheetView zoomScale="90" zoomScaleNormal="90" workbookViewId="0">
      <selection activeCell="I12" sqref="I12"/>
    </sheetView>
  </sheetViews>
  <sheetFormatPr defaultRowHeight="14.4"/>
  <cols>
    <col min="2" max="2" width="10" bestFit="1" customWidth="1"/>
    <col min="4" max="4" width="11.44140625" bestFit="1" customWidth="1"/>
    <col min="11" max="11" width="12.88671875" bestFit="1" customWidth="1"/>
    <col min="12" max="12" width="10" style="30" bestFit="1" customWidth="1"/>
    <col min="13" max="15" width="8.88671875" style="30"/>
    <col min="17" max="17" width="9.88671875" bestFit="1" customWidth="1"/>
    <col min="18" max="21" width="8.88671875" style="30"/>
  </cols>
  <sheetData>
    <row r="3" spans="2:3" ht="15.6">
      <c r="B3" s="202" t="s">
        <v>1231</v>
      </c>
      <c r="C3" s="202" t="s">
        <v>1232</v>
      </c>
    </row>
    <row r="4" spans="2:3">
      <c r="B4" s="77">
        <v>78</v>
      </c>
      <c r="C4" s="77">
        <v>31</v>
      </c>
    </row>
    <row r="5" spans="2:3">
      <c r="B5" s="77">
        <v>15</v>
      </c>
      <c r="C5" s="77">
        <v>16</v>
      </c>
    </row>
    <row r="6" spans="2:3">
      <c r="B6" s="77">
        <v>13</v>
      </c>
      <c r="C6" s="77">
        <v>42</v>
      </c>
    </row>
    <row r="7" spans="2:3">
      <c r="B7" s="77">
        <v>70</v>
      </c>
      <c r="C7" s="77">
        <v>46</v>
      </c>
    </row>
    <row r="8" spans="2:3">
      <c r="B8" s="77">
        <v>68</v>
      </c>
      <c r="C8" s="77">
        <v>60</v>
      </c>
    </row>
    <row r="9" spans="2:3">
      <c r="B9" s="77">
        <v>68</v>
      </c>
      <c r="C9" s="77">
        <v>27</v>
      </c>
    </row>
    <row r="10" spans="2:3">
      <c r="B10" s="77">
        <v>62</v>
      </c>
      <c r="C10" s="77">
        <v>41</v>
      </c>
    </row>
    <row r="11" spans="2:3">
      <c r="B11" s="77">
        <v>62</v>
      </c>
      <c r="C11" s="77">
        <v>59</v>
      </c>
    </row>
    <row r="12" spans="2:3">
      <c r="B12" s="77">
        <v>62</v>
      </c>
      <c r="C12" s="77">
        <v>48</v>
      </c>
    </row>
    <row r="13" spans="2:3">
      <c r="B13" s="77">
        <v>60</v>
      </c>
      <c r="C13" s="77">
        <v>49</v>
      </c>
    </row>
    <row r="14" spans="2:3">
      <c r="B14" s="77">
        <v>60</v>
      </c>
      <c r="C14" s="77">
        <v>15</v>
      </c>
    </row>
    <row r="15" spans="2:3">
      <c r="B15" s="77">
        <v>58</v>
      </c>
      <c r="C15" s="77">
        <v>53</v>
      </c>
    </row>
    <row r="16" spans="2:3">
      <c r="B16" s="77">
        <v>56</v>
      </c>
      <c r="C16" s="77">
        <v>59</v>
      </c>
    </row>
    <row r="17" spans="2:3">
      <c r="B17" s="77">
        <v>56</v>
      </c>
      <c r="C17" s="77">
        <v>33</v>
      </c>
    </row>
    <row r="18" spans="2:3">
      <c r="B18" s="77">
        <v>54</v>
      </c>
      <c r="C18" s="77">
        <v>50</v>
      </c>
    </row>
    <row r="19" spans="2:3">
      <c r="B19" s="77">
        <v>54</v>
      </c>
      <c r="C19" s="77">
        <v>51</v>
      </c>
    </row>
    <row r="20" spans="2:3">
      <c r="B20" s="77">
        <v>54</v>
      </c>
      <c r="C20" s="77">
        <v>43</v>
      </c>
    </row>
    <row r="21" spans="2:3">
      <c r="B21" s="77">
        <v>54</v>
      </c>
      <c r="C21" s="77">
        <v>59</v>
      </c>
    </row>
    <row r="22" spans="2:3">
      <c r="B22" s="77">
        <v>54</v>
      </c>
      <c r="C22" s="77">
        <v>53</v>
      </c>
    </row>
    <row r="23" spans="2:3">
      <c r="B23" s="77">
        <v>54</v>
      </c>
      <c r="C23" s="77">
        <v>17</v>
      </c>
    </row>
    <row r="24" spans="2:3">
      <c r="B24" s="77">
        <v>54</v>
      </c>
      <c r="C24" s="77">
        <v>13</v>
      </c>
    </row>
    <row r="25" spans="2:3">
      <c r="B25" s="77">
        <v>54</v>
      </c>
      <c r="C25" s="77">
        <v>50</v>
      </c>
    </row>
    <row r="26" spans="2:3">
      <c r="B26" s="77">
        <v>52</v>
      </c>
      <c r="C26" s="77">
        <v>12</v>
      </c>
    </row>
    <row r="27" spans="2:3">
      <c r="B27" s="77">
        <v>52</v>
      </c>
      <c r="C27" s="77">
        <v>13</v>
      </c>
    </row>
    <row r="28" spans="2:3">
      <c r="B28" s="77">
        <v>50</v>
      </c>
      <c r="C28" s="77">
        <v>36</v>
      </c>
    </row>
    <row r="29" spans="2:3">
      <c r="B29" s="77">
        <v>50</v>
      </c>
      <c r="C29" s="77">
        <v>20</v>
      </c>
    </row>
    <row r="30" spans="2:3">
      <c r="B30" s="77">
        <v>50</v>
      </c>
      <c r="C30" s="77">
        <v>35</v>
      </c>
    </row>
    <row r="31" spans="2:3">
      <c r="B31" s="77">
        <v>48</v>
      </c>
      <c r="C31" s="77">
        <v>24</v>
      </c>
    </row>
    <row r="32" spans="2:3">
      <c r="B32" s="77">
        <v>48</v>
      </c>
      <c r="C32" s="77">
        <v>29</v>
      </c>
    </row>
    <row r="33" spans="2:3">
      <c r="B33" s="77">
        <v>48</v>
      </c>
      <c r="C33" s="77">
        <v>47</v>
      </c>
    </row>
    <row r="34" spans="2:3">
      <c r="B34" s="77">
        <v>48</v>
      </c>
      <c r="C34" s="77">
        <v>10</v>
      </c>
    </row>
    <row r="35" spans="2:3">
      <c r="B35" s="77">
        <v>48</v>
      </c>
      <c r="C35" s="77">
        <v>49</v>
      </c>
    </row>
    <row r="36" spans="2:3">
      <c r="B36" s="77">
        <v>48</v>
      </c>
      <c r="C36" s="77">
        <v>60</v>
      </c>
    </row>
    <row r="37" spans="2:3">
      <c r="B37" s="77">
        <v>46</v>
      </c>
      <c r="C37" s="77">
        <v>25</v>
      </c>
    </row>
    <row r="38" spans="2:3">
      <c r="B38" s="77">
        <v>46</v>
      </c>
      <c r="C38" s="77">
        <v>25</v>
      </c>
    </row>
    <row r="39" spans="2:3">
      <c r="B39" s="77">
        <v>46</v>
      </c>
      <c r="C39" s="77">
        <v>59</v>
      </c>
    </row>
    <row r="40" spans="2:3">
      <c r="B40" s="77">
        <v>46</v>
      </c>
      <c r="C40" s="77">
        <v>20</v>
      </c>
    </row>
    <row r="41" spans="2:3">
      <c r="B41" s="77">
        <v>46</v>
      </c>
      <c r="C41" s="77">
        <v>52</v>
      </c>
    </row>
    <row r="42" spans="2:3">
      <c r="B42" s="77">
        <v>46</v>
      </c>
      <c r="C42" s="77">
        <v>38</v>
      </c>
    </row>
    <row r="43" spans="2:3">
      <c r="B43" s="77">
        <v>46</v>
      </c>
      <c r="C43" s="77">
        <v>37</v>
      </c>
    </row>
    <row r="44" spans="2:3">
      <c r="B44" s="77">
        <v>46</v>
      </c>
      <c r="C44" s="77">
        <v>38</v>
      </c>
    </row>
    <row r="45" spans="2:3">
      <c r="B45" s="77">
        <v>46</v>
      </c>
      <c r="C45" s="77">
        <v>48</v>
      </c>
    </row>
    <row r="46" spans="2:3">
      <c r="B46" s="77">
        <v>44</v>
      </c>
      <c r="C46" s="77">
        <v>19</v>
      </c>
    </row>
    <row r="47" spans="2:3">
      <c r="B47" s="77">
        <v>44</v>
      </c>
      <c r="C47" s="77">
        <v>53</v>
      </c>
    </row>
    <row r="48" spans="2:3">
      <c r="B48" s="77">
        <v>44</v>
      </c>
      <c r="C48" s="77">
        <v>55</v>
      </c>
    </row>
    <row r="49" spans="2:3">
      <c r="B49" s="77">
        <v>44</v>
      </c>
      <c r="C49" s="77">
        <v>20</v>
      </c>
    </row>
    <row r="50" spans="2:3">
      <c r="B50" s="77">
        <v>44</v>
      </c>
      <c r="C50" s="77">
        <v>14</v>
      </c>
    </row>
    <row r="51" spans="2:3">
      <c r="B51" s="77">
        <v>44</v>
      </c>
      <c r="C51" s="77">
        <v>47</v>
      </c>
    </row>
    <row r="52" spans="2:3">
      <c r="B52" s="77">
        <v>44</v>
      </c>
      <c r="C52" s="77">
        <v>23</v>
      </c>
    </row>
    <row r="53" spans="2:3">
      <c r="B53" s="77">
        <v>42</v>
      </c>
      <c r="C53" s="77">
        <v>44</v>
      </c>
    </row>
    <row r="54" spans="2:3">
      <c r="B54" s="77">
        <v>42</v>
      </c>
      <c r="C54" s="77">
        <v>25</v>
      </c>
    </row>
    <row r="55" spans="2:3">
      <c r="B55" s="77">
        <v>42</v>
      </c>
      <c r="C55" s="77">
        <v>26</v>
      </c>
    </row>
    <row r="56" spans="2:3">
      <c r="B56" s="77">
        <v>42</v>
      </c>
      <c r="C56" s="77">
        <v>59</v>
      </c>
    </row>
    <row r="57" spans="2:3">
      <c r="B57" s="77">
        <v>42</v>
      </c>
      <c r="C57" s="77">
        <v>33</v>
      </c>
    </row>
    <row r="58" spans="2:3">
      <c r="B58" s="77">
        <v>42</v>
      </c>
      <c r="C58" s="77">
        <v>21</v>
      </c>
    </row>
    <row r="59" spans="2:3">
      <c r="B59" s="77">
        <v>42</v>
      </c>
      <c r="C59" s="77">
        <v>36</v>
      </c>
    </row>
    <row r="60" spans="2:3">
      <c r="B60" s="77">
        <v>40</v>
      </c>
      <c r="C60" s="77">
        <v>33</v>
      </c>
    </row>
    <row r="61" spans="2:3">
      <c r="B61" s="77">
        <v>40</v>
      </c>
      <c r="C61" s="77">
        <v>26</v>
      </c>
    </row>
    <row r="62" spans="2:3">
      <c r="B62" s="77">
        <v>40</v>
      </c>
      <c r="C62" s="77">
        <v>11</v>
      </c>
    </row>
    <row r="63" spans="2:3">
      <c r="B63" s="77">
        <v>40</v>
      </c>
      <c r="C63" s="77">
        <v>25</v>
      </c>
    </row>
    <row r="64" spans="2:3">
      <c r="B64" s="77">
        <v>38</v>
      </c>
      <c r="C64" s="77">
        <v>30</v>
      </c>
    </row>
    <row r="65" spans="2:3">
      <c r="B65" s="77">
        <v>38</v>
      </c>
      <c r="C65" s="77">
        <v>13</v>
      </c>
    </row>
    <row r="66" spans="2:3">
      <c r="B66" s="77">
        <v>38</v>
      </c>
      <c r="C66" s="77">
        <v>49</v>
      </c>
    </row>
    <row r="67" spans="2:3">
      <c r="B67" s="77">
        <v>38</v>
      </c>
      <c r="C67" s="77">
        <v>13</v>
      </c>
    </row>
    <row r="68" spans="2:3">
      <c r="B68" s="77">
        <v>38</v>
      </c>
      <c r="C68" s="77">
        <v>22</v>
      </c>
    </row>
    <row r="69" spans="2:3">
      <c r="B69" s="77">
        <v>36</v>
      </c>
      <c r="C69" s="77">
        <v>55</v>
      </c>
    </row>
    <row r="70" spans="2:3">
      <c r="B70" s="77">
        <v>36</v>
      </c>
      <c r="C70" s="77">
        <v>45</v>
      </c>
    </row>
    <row r="71" spans="2:3">
      <c r="B71" s="77">
        <v>36</v>
      </c>
      <c r="C71" s="77">
        <v>38</v>
      </c>
    </row>
    <row r="72" spans="2:3">
      <c r="B72" s="77">
        <v>36</v>
      </c>
      <c r="C72" s="77">
        <v>36</v>
      </c>
    </row>
    <row r="73" spans="2:3">
      <c r="B73" s="77">
        <v>36</v>
      </c>
      <c r="C73" s="77">
        <v>30</v>
      </c>
    </row>
    <row r="74" spans="2:3">
      <c r="B74" s="77">
        <v>36</v>
      </c>
      <c r="C74" s="77">
        <v>49</v>
      </c>
    </row>
    <row r="75" spans="2:3">
      <c r="B75" s="77">
        <v>34</v>
      </c>
      <c r="C75" s="77">
        <v>37</v>
      </c>
    </row>
    <row r="76" spans="2:3">
      <c r="B76" s="77">
        <v>34</v>
      </c>
      <c r="C76" s="77">
        <v>10</v>
      </c>
    </row>
    <row r="77" spans="2:3">
      <c r="B77" s="77">
        <v>34</v>
      </c>
      <c r="C77" s="77">
        <v>45</v>
      </c>
    </row>
    <row r="78" spans="2:3">
      <c r="B78" s="77">
        <v>32</v>
      </c>
      <c r="C78" s="77">
        <v>22</v>
      </c>
    </row>
    <row r="79" spans="2:3">
      <c r="B79" s="77">
        <v>32</v>
      </c>
      <c r="C79" s="77">
        <v>29</v>
      </c>
    </row>
    <row r="80" spans="2:3">
      <c r="B80" s="77">
        <v>32</v>
      </c>
      <c r="C80" s="77">
        <v>16</v>
      </c>
    </row>
    <row r="81" spans="2:3">
      <c r="B81" s="77">
        <v>32</v>
      </c>
      <c r="C81" s="77">
        <v>43</v>
      </c>
    </row>
    <row r="82" spans="2:3">
      <c r="B82" s="77">
        <v>32</v>
      </c>
      <c r="C82" s="77">
        <v>13</v>
      </c>
    </row>
    <row r="83" spans="2:3">
      <c r="B83" s="77">
        <v>32</v>
      </c>
      <c r="C83" s="77">
        <v>12</v>
      </c>
    </row>
    <row r="84" spans="2:3">
      <c r="B84" s="77">
        <v>32</v>
      </c>
      <c r="C84" s="77">
        <v>26</v>
      </c>
    </row>
    <row r="85" spans="2:3">
      <c r="B85" s="77">
        <v>32</v>
      </c>
      <c r="C85" s="77">
        <v>59</v>
      </c>
    </row>
    <row r="86" spans="2:3">
      <c r="B86" s="77">
        <v>30</v>
      </c>
      <c r="C86" s="77">
        <v>58</v>
      </c>
    </row>
    <row r="87" spans="2:3">
      <c r="B87" s="77">
        <v>30</v>
      </c>
      <c r="C87" s="77">
        <v>25</v>
      </c>
    </row>
    <row r="88" spans="2:3">
      <c r="B88" s="77">
        <v>30</v>
      </c>
      <c r="C88" s="77">
        <v>40</v>
      </c>
    </row>
    <row r="89" spans="2:3">
      <c r="B89" s="77">
        <v>30</v>
      </c>
      <c r="C89" s="77">
        <v>19</v>
      </c>
    </row>
    <row r="90" spans="2:3">
      <c r="B90" s="77">
        <v>30</v>
      </c>
      <c r="C90" s="77">
        <v>38</v>
      </c>
    </row>
    <row r="91" spans="2:3">
      <c r="B91" s="77">
        <v>30</v>
      </c>
      <c r="C91" s="77">
        <v>60</v>
      </c>
    </row>
    <row r="92" spans="2:3">
      <c r="B92" s="77">
        <v>30</v>
      </c>
      <c r="C92" s="77">
        <v>47</v>
      </c>
    </row>
    <row r="93" spans="2:3">
      <c r="B93" s="77">
        <v>30</v>
      </c>
      <c r="C93" s="77">
        <v>24</v>
      </c>
    </row>
    <row r="94" spans="2:3">
      <c r="B94" s="77">
        <v>28</v>
      </c>
      <c r="C94" s="77">
        <v>35</v>
      </c>
    </row>
    <row r="95" spans="2:3">
      <c r="B95" s="77">
        <v>28</v>
      </c>
      <c r="C95" s="77">
        <v>53</v>
      </c>
    </row>
    <row r="96" spans="2:3">
      <c r="B96" s="77">
        <v>28</v>
      </c>
      <c r="C96" s="77">
        <v>51</v>
      </c>
    </row>
    <row r="97" spans="2:3">
      <c r="B97" s="77">
        <v>28</v>
      </c>
      <c r="C97" s="77">
        <v>26</v>
      </c>
    </row>
    <row r="98" spans="2:3">
      <c r="B98" s="77">
        <v>28</v>
      </c>
      <c r="C98" s="77">
        <v>14</v>
      </c>
    </row>
    <row r="99" spans="2:3">
      <c r="B99" s="77">
        <v>24</v>
      </c>
      <c r="C99" s="77">
        <v>17</v>
      </c>
    </row>
    <row r="100" spans="2:3">
      <c r="B100" s="77">
        <v>22</v>
      </c>
      <c r="C100" s="77">
        <v>21</v>
      </c>
    </row>
    <row r="101" spans="2:3">
      <c r="B101" s="77">
        <v>22</v>
      </c>
      <c r="C101" s="77">
        <v>36</v>
      </c>
    </row>
    <row r="102" spans="2:3">
      <c r="B102" s="77">
        <v>20</v>
      </c>
      <c r="C102" s="77">
        <v>59</v>
      </c>
    </row>
    <row r="103" spans="2:3">
      <c r="B103" s="77">
        <v>20</v>
      </c>
      <c r="C103" s="77">
        <v>47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408D6-7786-4262-BFC7-31F136098296}">
  <sheetPr>
    <tabColor rgb="FFFFC000"/>
  </sheetPr>
  <dimension ref="B2:C17"/>
  <sheetViews>
    <sheetView workbookViewId="0">
      <selection activeCell="I23" sqref="I23"/>
    </sheetView>
  </sheetViews>
  <sheetFormatPr defaultRowHeight="14.4"/>
  <cols>
    <col min="2" max="2" width="11.6640625" bestFit="1" customWidth="1"/>
    <col min="3" max="7" width="11.6640625" customWidth="1"/>
  </cols>
  <sheetData>
    <row r="2" spans="2:3" ht="15" thickBot="1"/>
    <row r="3" spans="2:3" ht="15" thickBot="1">
      <c r="B3" s="203"/>
      <c r="C3" s="207" t="s">
        <v>1241</v>
      </c>
    </row>
    <row r="4" spans="2:3">
      <c r="B4" s="204" t="s">
        <v>1233</v>
      </c>
      <c r="C4" s="208">
        <v>100</v>
      </c>
    </row>
    <row r="5" spans="2:3">
      <c r="B5" s="205" t="s">
        <v>142</v>
      </c>
      <c r="C5" s="209">
        <v>-20</v>
      </c>
    </row>
    <row r="6" spans="2:3">
      <c r="B6" s="205" t="s">
        <v>143</v>
      </c>
      <c r="C6" s="209">
        <v>40</v>
      </c>
    </row>
    <row r="7" spans="2:3">
      <c r="B7" s="205" t="s">
        <v>144</v>
      </c>
      <c r="C7" s="209">
        <v>30</v>
      </c>
    </row>
    <row r="8" spans="2:3">
      <c r="B8" s="205" t="s">
        <v>145</v>
      </c>
      <c r="C8" s="209">
        <v>22</v>
      </c>
    </row>
    <row r="9" spans="2:3">
      <c r="B9" s="205" t="s">
        <v>146</v>
      </c>
      <c r="C9" s="209">
        <v>-80</v>
      </c>
    </row>
    <row r="10" spans="2:3">
      <c r="B10" s="205" t="s">
        <v>147</v>
      </c>
      <c r="C10" s="209">
        <v>5</v>
      </c>
    </row>
    <row r="11" spans="2:3">
      <c r="B11" s="205" t="s">
        <v>148</v>
      </c>
      <c r="C11" s="209">
        <v>12</v>
      </c>
    </row>
    <row r="12" spans="2:3">
      <c r="B12" s="205" t="s">
        <v>149</v>
      </c>
      <c r="C12" s="209">
        <v>-40</v>
      </c>
    </row>
    <row r="13" spans="2:3">
      <c r="B13" s="205" t="s">
        <v>150</v>
      </c>
      <c r="C13" s="209">
        <v>10</v>
      </c>
    </row>
    <row r="14" spans="2:3">
      <c r="B14" s="205" t="s">
        <v>151</v>
      </c>
      <c r="C14" s="209">
        <v>15</v>
      </c>
    </row>
    <row r="15" spans="2:3">
      <c r="B15" s="205" t="s">
        <v>91</v>
      </c>
      <c r="C15" s="209">
        <v>20</v>
      </c>
    </row>
    <row r="16" spans="2:3">
      <c r="B16" s="205" t="s">
        <v>92</v>
      </c>
      <c r="C16" s="209">
        <v>20</v>
      </c>
    </row>
    <row r="17" spans="2:3" ht="15" thickBot="1">
      <c r="B17" s="206" t="s">
        <v>1234</v>
      </c>
      <c r="C17" s="210">
        <f>SUM(C4:C16)</f>
        <v>134</v>
      </c>
    </row>
  </sheetData>
  <phoneticPr fontId="9" type="noConversion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1C051-1E2C-41E3-AD90-186D8E48BD8A}">
  <sheetPr>
    <tabColor rgb="FFFFC000"/>
  </sheetPr>
  <dimension ref="A2:B27"/>
  <sheetViews>
    <sheetView workbookViewId="0">
      <selection activeCell="D15" sqref="D15"/>
    </sheetView>
  </sheetViews>
  <sheetFormatPr defaultRowHeight="14.4"/>
  <cols>
    <col min="1" max="1" width="18.44140625" bestFit="1" customWidth="1"/>
  </cols>
  <sheetData>
    <row r="2" spans="1:2">
      <c r="A2" s="211" t="s">
        <v>1235</v>
      </c>
      <c r="B2" s="212" t="s">
        <v>1240</v>
      </c>
    </row>
    <row r="3" spans="1:2">
      <c r="A3" s="213" t="s">
        <v>216</v>
      </c>
      <c r="B3" s="216">
        <v>850</v>
      </c>
    </row>
    <row r="4" spans="1:2">
      <c r="A4" s="213" t="s">
        <v>1236</v>
      </c>
      <c r="B4" s="216">
        <v>600</v>
      </c>
    </row>
    <row r="5" spans="1:2">
      <c r="A5" s="213" t="s">
        <v>1237</v>
      </c>
      <c r="B5" s="216">
        <v>325</v>
      </c>
    </row>
    <row r="6" spans="1:2">
      <c r="A6" s="213" t="s">
        <v>1238</v>
      </c>
      <c r="B6" s="216">
        <v>200</v>
      </c>
    </row>
    <row r="20" spans="1:2">
      <c r="A20" s="211" t="s">
        <v>1235</v>
      </c>
      <c r="B20" s="212" t="s">
        <v>1240</v>
      </c>
    </row>
    <row r="21" spans="1:2">
      <c r="A21" s="213" t="s">
        <v>216</v>
      </c>
      <c r="B21" s="216">
        <v>850</v>
      </c>
    </row>
    <row r="22" spans="1:2">
      <c r="A22" s="213" t="s">
        <v>1239</v>
      </c>
      <c r="B22" s="214">
        <v>80</v>
      </c>
    </row>
    <row r="23" spans="1:2">
      <c r="A23" s="213" t="s">
        <v>1236</v>
      </c>
      <c r="B23" s="216">
        <v>600</v>
      </c>
    </row>
    <row r="24" spans="1:2">
      <c r="A24" s="213" t="s">
        <v>1239</v>
      </c>
      <c r="B24" s="214">
        <v>80</v>
      </c>
    </row>
    <row r="25" spans="1:2">
      <c r="A25" s="213" t="s">
        <v>1237</v>
      </c>
      <c r="B25" s="216">
        <v>325</v>
      </c>
    </row>
    <row r="26" spans="1:2">
      <c r="A26" s="213" t="s">
        <v>1239</v>
      </c>
      <c r="B26" s="214">
        <v>80</v>
      </c>
    </row>
    <row r="27" spans="1:2">
      <c r="A27" s="213" t="s">
        <v>1238</v>
      </c>
      <c r="B27" s="216">
        <v>200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9" tint="0.39997558519241921"/>
  </sheetPr>
  <dimension ref="A4:G89"/>
  <sheetViews>
    <sheetView showGridLines="0" topLeftCell="A4" zoomScale="130" zoomScaleNormal="130" workbookViewId="0">
      <selection activeCell="D6" sqref="D6"/>
    </sheetView>
  </sheetViews>
  <sheetFormatPr defaultColWidth="22.88671875" defaultRowHeight="14.4"/>
  <cols>
    <col min="1" max="1" width="8.109375" style="1" customWidth="1"/>
    <col min="2" max="2" width="19.5546875" style="1" customWidth="1"/>
    <col min="3" max="3" width="12.5546875" style="1" bestFit="1" customWidth="1"/>
    <col min="4" max="5" width="10.109375" style="1" bestFit="1" customWidth="1"/>
    <col min="6" max="6" width="11.109375" style="1" bestFit="1" customWidth="1"/>
    <col min="7" max="7" width="22.88671875" style="1"/>
    <col min="8" max="8" width="13.109375" style="1" customWidth="1"/>
    <col min="9" max="16384" width="22.88671875" style="1"/>
  </cols>
  <sheetData>
    <row r="4" spans="2:6" ht="15.6">
      <c r="B4" s="3" t="s">
        <v>53</v>
      </c>
    </row>
    <row r="5" spans="2:6">
      <c r="B5" s="4"/>
      <c r="C5" s="4" t="s">
        <v>36</v>
      </c>
      <c r="D5" s="4" t="s">
        <v>37</v>
      </c>
      <c r="E5" s="4" t="s">
        <v>38</v>
      </c>
    </row>
    <row r="6" spans="2:6">
      <c r="B6" s="5" t="s">
        <v>28</v>
      </c>
      <c r="C6" s="236">
        <v>117943.60578700402</v>
      </c>
      <c r="D6" s="236">
        <v>380439.21576375351</v>
      </c>
      <c r="E6" s="236">
        <v>462846.08073880128</v>
      </c>
      <c r="F6" s="237">
        <f t="shared" ref="F6:F14" si="0">SUM(C6:E6)</f>
        <v>961228.90228955878</v>
      </c>
    </row>
    <row r="7" spans="2:6">
      <c r="B7" s="5" t="s">
        <v>29</v>
      </c>
      <c r="C7" s="236">
        <v>24304.53443570757</v>
      </c>
      <c r="D7" s="236">
        <v>802648.42567966401</v>
      </c>
      <c r="E7" s="236">
        <v>327504.5375963985</v>
      </c>
      <c r="F7" s="238">
        <f t="shared" si="0"/>
        <v>1154457.4977117702</v>
      </c>
    </row>
    <row r="8" spans="2:6">
      <c r="B8" s="5" t="s">
        <v>30</v>
      </c>
      <c r="C8" s="236">
        <v>313415.70027856267</v>
      </c>
      <c r="D8" s="236">
        <v>779825.60647898749</v>
      </c>
      <c r="E8" s="236">
        <v>904132.33973732626</v>
      </c>
      <c r="F8" s="238">
        <f t="shared" si="0"/>
        <v>1997373.6464948766</v>
      </c>
    </row>
    <row r="9" spans="2:6">
      <c r="B9" s="5" t="s">
        <v>31</v>
      </c>
      <c r="C9" s="236">
        <v>397459.21065891429</v>
      </c>
      <c r="D9" s="236">
        <v>466308.9009030523</v>
      </c>
      <c r="E9" s="236">
        <v>831589.07524858019</v>
      </c>
      <c r="F9" s="238">
        <f t="shared" si="0"/>
        <v>1695357.1868105468</v>
      </c>
    </row>
    <row r="10" spans="2:6">
      <c r="B10" s="5" t="s">
        <v>32</v>
      </c>
      <c r="C10" s="236">
        <v>839626.35878236778</v>
      </c>
      <c r="D10" s="236">
        <v>117786.13518216119</v>
      </c>
      <c r="E10" s="236">
        <v>800466.20991392748</v>
      </c>
      <c r="F10" s="238">
        <f t="shared" si="0"/>
        <v>1757878.7038784565</v>
      </c>
    </row>
    <row r="11" spans="2:6">
      <c r="B11" s="5" t="s">
        <v>33</v>
      </c>
      <c r="C11" s="236">
        <v>622572.23449242779</v>
      </c>
      <c r="D11" s="236">
        <v>976698.81478578469</v>
      </c>
      <c r="E11" s="236">
        <v>807868.28671820567</v>
      </c>
      <c r="F11" s="238">
        <f t="shared" si="0"/>
        <v>2407139.3359964183</v>
      </c>
    </row>
    <row r="12" spans="2:6">
      <c r="B12" s="5" t="s">
        <v>34</v>
      </c>
      <c r="C12" s="236">
        <v>474499.15037473734</v>
      </c>
      <c r="D12" s="236">
        <v>78914.154736285273</v>
      </c>
      <c r="E12" s="236">
        <v>876094.8015246077</v>
      </c>
      <c r="F12" s="238">
        <f t="shared" si="0"/>
        <v>1429508.1066356304</v>
      </c>
    </row>
    <row r="13" spans="2:6">
      <c r="B13" s="5" t="s">
        <v>35</v>
      </c>
      <c r="C13" s="236">
        <v>840582.68213645346</v>
      </c>
      <c r="D13" s="236">
        <v>101804.602845748</v>
      </c>
      <c r="E13" s="236">
        <v>615611.24312289013</v>
      </c>
      <c r="F13" s="238">
        <f t="shared" si="0"/>
        <v>1557998.5281050915</v>
      </c>
    </row>
    <row r="14" spans="2:6">
      <c r="B14" s="1" t="s">
        <v>39</v>
      </c>
      <c r="C14" s="240">
        <f>SUM(C6:C13)</f>
        <v>3630403.4769461751</v>
      </c>
      <c r="D14" s="241">
        <f>SUM(D6:D13)</f>
        <v>3704425.8563754363</v>
      </c>
      <c r="E14" s="241">
        <f>SUM(E6:E13)</f>
        <v>5626112.5746007375</v>
      </c>
      <c r="F14" s="239">
        <f t="shared" si="0"/>
        <v>12960941.90792235</v>
      </c>
    </row>
    <row r="18" spans="3:3" ht="28.8">
      <c r="C18" s="242" t="s">
        <v>1265</v>
      </c>
    </row>
    <row r="36" spans="1:2" ht="15.6">
      <c r="B36" s="6" t="s">
        <v>40</v>
      </c>
    </row>
    <row r="37" spans="1:2">
      <c r="B37" s="8">
        <v>-1890</v>
      </c>
    </row>
    <row r="38" spans="1:2">
      <c r="B38" s="8">
        <v>-525</v>
      </c>
    </row>
    <row r="39" spans="1:2">
      <c r="B39" s="8">
        <v>1982</v>
      </c>
    </row>
    <row r="40" spans="1:2">
      <c r="B40" s="8">
        <v>2744</v>
      </c>
    </row>
    <row r="41" spans="1:2">
      <c r="B41" s="8">
        <v>526</v>
      </c>
    </row>
    <row r="42" spans="1:2">
      <c r="B42" s="8">
        <v>7419</v>
      </c>
    </row>
    <row r="47" spans="1:2" ht="15.6">
      <c r="B47" s="3" t="s">
        <v>24</v>
      </c>
    </row>
    <row r="48" spans="1:2">
      <c r="A48" s="1" t="s">
        <v>41</v>
      </c>
      <c r="B48" s="9">
        <v>0.47</v>
      </c>
    </row>
    <row r="49" spans="1:7">
      <c r="A49" s="1" t="s">
        <v>42</v>
      </c>
      <c r="B49" s="9">
        <v>0.5</v>
      </c>
    </row>
    <row r="50" spans="1:7">
      <c r="A50" s="1" t="s">
        <v>43</v>
      </c>
      <c r="B50" s="9">
        <v>-0.23</v>
      </c>
    </row>
    <row r="51" spans="1:7">
      <c r="A51" s="1" t="s">
        <v>44</v>
      </c>
      <c r="B51" s="9">
        <v>-0.43</v>
      </c>
    </row>
    <row r="56" spans="1:7" ht="15.6">
      <c r="B56" s="3" t="s">
        <v>45</v>
      </c>
    </row>
    <row r="57" spans="1:7">
      <c r="C57" s="7" t="s">
        <v>25</v>
      </c>
      <c r="D57" s="7" t="s">
        <v>26</v>
      </c>
      <c r="E57" s="7" t="s">
        <v>27</v>
      </c>
    </row>
    <row r="58" spans="1:7">
      <c r="B58" s="1" t="s">
        <v>46</v>
      </c>
      <c r="C58" s="10">
        <v>37000</v>
      </c>
      <c r="D58" s="10">
        <v>64000</v>
      </c>
      <c r="E58" s="10">
        <v>24000</v>
      </c>
    </row>
    <row r="59" spans="1:7">
      <c r="B59" s="1" t="s">
        <v>47</v>
      </c>
      <c r="C59" s="10">
        <v>18000</v>
      </c>
      <c r="D59" s="10">
        <v>29000</v>
      </c>
      <c r="E59" s="10">
        <v>58000</v>
      </c>
    </row>
    <row r="60" spans="1:7">
      <c r="B60" s="1" t="s">
        <v>48</v>
      </c>
      <c r="C60" s="11">
        <v>0</v>
      </c>
      <c r="D60" s="10">
        <v>77000</v>
      </c>
      <c r="E60" s="10">
        <v>88000</v>
      </c>
    </row>
    <row r="61" spans="1:7">
      <c r="B61" s="1" t="s">
        <v>49</v>
      </c>
      <c r="C61" s="10">
        <v>16000</v>
      </c>
      <c r="D61" s="10">
        <v>12000</v>
      </c>
      <c r="E61" s="11">
        <v>0</v>
      </c>
      <c r="G61" s="1" t="s">
        <v>46</v>
      </c>
    </row>
    <row r="62" spans="1:7">
      <c r="B62" s="1" t="s">
        <v>50</v>
      </c>
      <c r="C62" s="10">
        <v>65000</v>
      </c>
      <c r="D62" s="10">
        <v>88000</v>
      </c>
      <c r="E62" s="10">
        <v>16000</v>
      </c>
      <c r="G62" s="1" t="s">
        <v>47</v>
      </c>
    </row>
    <row r="63" spans="1:7">
      <c r="G63" s="1" t="s">
        <v>48</v>
      </c>
    </row>
    <row r="64" spans="1:7">
      <c r="G64" s="1" t="s">
        <v>49</v>
      </c>
    </row>
    <row r="65" spans="2:7">
      <c r="G65" s="1" t="s">
        <v>50</v>
      </c>
    </row>
    <row r="70" spans="2:7" ht="15.6">
      <c r="B70" s="3" t="s">
        <v>51</v>
      </c>
    </row>
    <row r="71" spans="2:7">
      <c r="B71" s="8">
        <v>733</v>
      </c>
    </row>
    <row r="72" spans="2:7">
      <c r="B72" s="8">
        <v>309</v>
      </c>
    </row>
    <row r="73" spans="2:7">
      <c r="B73" s="8">
        <v>281</v>
      </c>
    </row>
    <row r="74" spans="2:7">
      <c r="B74" s="8">
        <v>790</v>
      </c>
    </row>
    <row r="75" spans="2:7">
      <c r="B75" s="8">
        <v>709</v>
      </c>
    </row>
    <row r="76" spans="2:7">
      <c r="B76" s="8">
        <v>500</v>
      </c>
    </row>
    <row r="77" spans="2:7">
      <c r="B77" s="8">
        <v>624</v>
      </c>
    </row>
    <row r="78" spans="2:7">
      <c r="B78" s="8">
        <v>341</v>
      </c>
    </row>
    <row r="82" spans="2:2" ht="15.6">
      <c r="B82" s="3" t="s">
        <v>52</v>
      </c>
    </row>
    <row r="83" spans="2:2">
      <c r="B83" s="12">
        <v>41275</v>
      </c>
    </row>
    <row r="84" spans="2:2">
      <c r="B84" s="12">
        <v>41275</v>
      </c>
    </row>
    <row r="85" spans="2:2">
      <c r="B85" s="12">
        <v>41306</v>
      </c>
    </row>
    <row r="86" spans="2:2">
      <c r="B86" s="12">
        <v>41334</v>
      </c>
    </row>
    <row r="87" spans="2:2">
      <c r="B87" s="12">
        <v>41365</v>
      </c>
    </row>
    <row r="88" spans="2:2">
      <c r="B88" s="12">
        <v>41305.819435185185</v>
      </c>
    </row>
    <row r="89" spans="2:2">
      <c r="B89" s="12">
        <v>41305.821446759262</v>
      </c>
    </row>
  </sheetData>
  <phoneticPr fontId="9" type="noConversion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5730D-4D12-4B30-BB49-CCE5396324D5}">
  <sheetPr>
    <tabColor rgb="FFFFC000"/>
  </sheetPr>
  <dimension ref="A1:D10"/>
  <sheetViews>
    <sheetView workbookViewId="0">
      <selection activeCell="P4" sqref="P4"/>
    </sheetView>
  </sheetViews>
  <sheetFormatPr defaultRowHeight="14.4"/>
  <cols>
    <col min="1" max="1" width="13.44140625" bestFit="1" customWidth="1"/>
    <col min="2" max="2" width="7" bestFit="1" customWidth="1"/>
    <col min="3" max="3" width="7.88671875" bestFit="1" customWidth="1"/>
    <col min="4" max="4" width="7.77734375" bestFit="1" customWidth="1"/>
  </cols>
  <sheetData>
    <row r="1" spans="1:4">
      <c r="A1" s="126" t="s">
        <v>213</v>
      </c>
      <c r="B1" s="105" t="s">
        <v>142</v>
      </c>
      <c r="C1" s="105" t="s">
        <v>143</v>
      </c>
      <c r="D1" s="105" t="s">
        <v>144</v>
      </c>
    </row>
    <row r="2" spans="1:4">
      <c r="A2" s="83" t="s">
        <v>176</v>
      </c>
      <c r="B2" s="217">
        <v>981</v>
      </c>
      <c r="C2" s="217">
        <v>213</v>
      </c>
      <c r="D2" s="217">
        <v>688</v>
      </c>
    </row>
    <row r="3" spans="1:4">
      <c r="A3" s="83" t="s">
        <v>177</v>
      </c>
      <c r="B3" s="217">
        <v>680</v>
      </c>
      <c r="C3" s="217">
        <v>454</v>
      </c>
      <c r="D3" s="217">
        <v>564</v>
      </c>
    </row>
    <row r="4" spans="1:4">
      <c r="A4" s="83" t="s">
        <v>178</v>
      </c>
      <c r="B4" s="217">
        <v>854</v>
      </c>
      <c r="C4" s="217">
        <v>500</v>
      </c>
      <c r="D4" s="217">
        <v>380</v>
      </c>
    </row>
    <row r="5" spans="1:4">
      <c r="A5" s="83" t="s">
        <v>179</v>
      </c>
      <c r="B5" s="217">
        <v>639</v>
      </c>
      <c r="C5" s="217">
        <v>778</v>
      </c>
      <c r="D5" s="217">
        <v>810</v>
      </c>
    </row>
    <row r="6" spans="1:4">
      <c r="A6" s="83" t="s">
        <v>180</v>
      </c>
      <c r="B6" s="217">
        <v>269</v>
      </c>
      <c r="C6" s="217">
        <v>604</v>
      </c>
      <c r="D6" s="217">
        <v>277</v>
      </c>
    </row>
    <row r="7" spans="1:4">
      <c r="A7" s="83" t="s">
        <v>181</v>
      </c>
      <c r="B7" s="217">
        <v>387</v>
      </c>
      <c r="C7" s="217">
        <v>895</v>
      </c>
      <c r="D7" s="217">
        <v>948</v>
      </c>
    </row>
    <row r="8" spans="1:4">
      <c r="A8" s="107" t="s">
        <v>210</v>
      </c>
      <c r="B8" s="217">
        <v>775</v>
      </c>
      <c r="C8" s="217">
        <v>152</v>
      </c>
      <c r="D8" s="217">
        <v>706</v>
      </c>
    </row>
    <row r="9" spans="1:4">
      <c r="A9" s="107" t="s">
        <v>211</v>
      </c>
      <c r="B9" s="217">
        <v>754</v>
      </c>
      <c r="C9" s="217">
        <v>841</v>
      </c>
      <c r="D9" s="217">
        <v>107</v>
      </c>
    </row>
    <row r="10" spans="1:4">
      <c r="A10" s="107" t="s">
        <v>212</v>
      </c>
      <c r="B10" s="217">
        <v>308</v>
      </c>
      <c r="C10" s="217">
        <v>926</v>
      </c>
      <c r="D10" s="217">
        <v>764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70F1-64EE-43CE-884E-591D0C9DD76F}">
  <sheetPr>
    <tabColor theme="5" tint="-0.249977111117893"/>
  </sheetPr>
  <dimension ref="B2:Q660"/>
  <sheetViews>
    <sheetView showGridLines="0" topLeftCell="B1" zoomScale="110" zoomScaleNormal="110" workbookViewId="0">
      <selection activeCell="E20" sqref="E20:F20"/>
    </sheetView>
  </sheetViews>
  <sheetFormatPr defaultRowHeight="14.4"/>
  <cols>
    <col min="1" max="1" width="10" customWidth="1"/>
    <col min="2" max="2" width="4.88671875" customWidth="1"/>
    <col min="3" max="3" width="15.33203125" bestFit="1" customWidth="1"/>
    <col min="4" max="4" width="12.109375" bestFit="1" customWidth="1"/>
    <col min="6" max="6" width="12.109375" bestFit="1" customWidth="1"/>
    <col min="7" max="7" width="4.33203125" customWidth="1"/>
    <col min="10" max="10" width="8.88671875" style="30"/>
    <col min="11" max="11" width="19.109375" customWidth="1"/>
    <col min="12" max="12" width="16.77734375" customWidth="1"/>
    <col min="13" max="13" width="18.33203125" customWidth="1"/>
    <col min="15" max="15" width="22.109375" customWidth="1"/>
    <col min="16" max="16" width="9.88671875" customWidth="1"/>
    <col min="17" max="17" width="12.109375" customWidth="1"/>
    <col min="18" max="18" width="11.109375" bestFit="1" customWidth="1"/>
    <col min="20" max="20" width="12.109375" bestFit="1" customWidth="1"/>
    <col min="21" max="21" width="9.77734375" bestFit="1" customWidth="1"/>
  </cols>
  <sheetData>
    <row r="2" spans="2:17" ht="15" thickBot="1">
      <c r="O2" s="76" t="s">
        <v>218</v>
      </c>
      <c r="P2" s="130">
        <v>1</v>
      </c>
    </row>
    <row r="3" spans="2:17" ht="18">
      <c r="B3" s="131"/>
      <c r="C3" s="320" t="s">
        <v>235</v>
      </c>
      <c r="D3" s="320"/>
      <c r="E3" s="320"/>
      <c r="F3" s="320"/>
      <c r="G3" s="132"/>
      <c r="J3" s="30" t="s">
        <v>231</v>
      </c>
      <c r="K3" s="30" t="s">
        <v>232</v>
      </c>
      <c r="L3" s="30" t="s">
        <v>233</v>
      </c>
      <c r="M3" s="30" t="s">
        <v>234</v>
      </c>
      <c r="O3" s="76" t="s">
        <v>219</v>
      </c>
      <c r="P3" s="130">
        <v>2</v>
      </c>
    </row>
    <row r="4" spans="2:17">
      <c r="B4" s="133"/>
      <c r="G4" s="134"/>
      <c r="J4"/>
    </row>
    <row r="5" spans="2:17">
      <c r="B5" s="133"/>
      <c r="C5" s="136" t="s">
        <v>237</v>
      </c>
      <c r="D5" s="137">
        <v>1000000</v>
      </c>
      <c r="F5" s="138" t="s">
        <v>236</v>
      </c>
      <c r="G5" s="134"/>
      <c r="J5"/>
    </row>
    <row r="6" spans="2:17">
      <c r="B6" s="133"/>
      <c r="G6" s="134"/>
      <c r="J6"/>
      <c r="O6" s="76" t="s">
        <v>220</v>
      </c>
      <c r="P6" s="130">
        <v>90</v>
      </c>
    </row>
    <row r="7" spans="2:17">
      <c r="B7" s="133"/>
      <c r="C7" s="136" t="s">
        <v>238</v>
      </c>
      <c r="D7" s="137">
        <v>0</v>
      </c>
      <c r="F7" s="139">
        <f>D5-D7</f>
        <v>1000000</v>
      </c>
      <c r="G7" s="134"/>
      <c r="J7"/>
    </row>
    <row r="8" spans="2:17">
      <c r="B8" s="133"/>
      <c r="G8" s="134"/>
      <c r="J8"/>
      <c r="O8" s="76" t="s">
        <v>221</v>
      </c>
      <c r="P8" s="140">
        <f>E16/VLOOKUP(P2,O16:P19,2,0)</f>
        <v>0.09</v>
      </c>
    </row>
    <row r="9" spans="2:17" ht="15" customHeight="1">
      <c r="B9" s="133"/>
      <c r="G9" s="134"/>
      <c r="J9"/>
      <c r="O9" s="76" t="s">
        <v>222</v>
      </c>
      <c r="P9" s="76" t="b">
        <v>1</v>
      </c>
    </row>
    <row r="10" spans="2:17">
      <c r="B10" s="133"/>
      <c r="C10" s="141" t="s">
        <v>239</v>
      </c>
      <c r="E10" s="321" t="s">
        <v>240</v>
      </c>
      <c r="F10" s="321"/>
      <c r="G10" s="134"/>
      <c r="J10"/>
    </row>
    <row r="11" spans="2:17">
      <c r="B11" s="133"/>
      <c r="C11" s="143">
        <v>10</v>
      </c>
      <c r="G11" s="134"/>
      <c r="J11"/>
      <c r="O11" s="76" t="s">
        <v>223</v>
      </c>
    </row>
    <row r="12" spans="2:17">
      <c r="B12" s="133"/>
      <c r="G12" s="134"/>
      <c r="J12"/>
      <c r="O12" s="76" t="s">
        <v>224</v>
      </c>
    </row>
    <row r="13" spans="2:17">
      <c r="B13" s="133"/>
      <c r="C13" s="144" t="s">
        <v>218</v>
      </c>
      <c r="E13" s="321" t="s">
        <v>241</v>
      </c>
      <c r="F13" s="321"/>
      <c r="G13" s="134"/>
      <c r="J13"/>
    </row>
    <row r="14" spans="2:17">
      <c r="B14" s="133"/>
      <c r="E14" s="145"/>
      <c r="F14" s="146"/>
      <c r="G14" s="134"/>
      <c r="J14"/>
    </row>
    <row r="15" spans="2:17">
      <c r="B15" s="133"/>
      <c r="E15" s="147"/>
      <c r="F15" s="148"/>
      <c r="G15" s="134"/>
      <c r="J15"/>
      <c r="O15" s="77" t="s">
        <v>218</v>
      </c>
      <c r="P15" s="77" t="s">
        <v>225</v>
      </c>
    </row>
    <row r="16" spans="2:17">
      <c r="B16" s="133"/>
      <c r="E16" s="322">
        <f>P6/1000</f>
        <v>0.09</v>
      </c>
      <c r="F16" s="322"/>
      <c r="G16" s="134"/>
      <c r="J16"/>
      <c r="O16" s="77">
        <v>1</v>
      </c>
      <c r="P16" s="77">
        <v>1</v>
      </c>
      <c r="Q16" s="76" t="s">
        <v>226</v>
      </c>
    </row>
    <row r="17" spans="2:17">
      <c r="B17" s="133"/>
      <c r="G17" s="134"/>
      <c r="J17"/>
      <c r="O17" s="77">
        <v>2</v>
      </c>
      <c r="P17" s="77">
        <v>2</v>
      </c>
      <c r="Q17" s="76" t="s">
        <v>227</v>
      </c>
    </row>
    <row r="18" spans="2:17">
      <c r="B18" s="133"/>
      <c r="E18" s="142" t="s">
        <v>242</v>
      </c>
      <c r="G18" s="134"/>
      <c r="J18"/>
      <c r="O18" s="77">
        <v>3</v>
      </c>
      <c r="P18" s="77">
        <v>4</v>
      </c>
      <c r="Q18" s="76" t="s">
        <v>228</v>
      </c>
    </row>
    <row r="19" spans="2:17">
      <c r="B19" s="133"/>
      <c r="G19" s="134"/>
      <c r="J19"/>
      <c r="O19" s="77">
        <v>4</v>
      </c>
      <c r="P19" s="77">
        <v>12</v>
      </c>
      <c r="Q19" s="76" t="s">
        <v>229</v>
      </c>
    </row>
    <row r="20" spans="2:17" ht="16.5" customHeight="1">
      <c r="B20" s="133"/>
      <c r="C20" s="323" t="str">
        <f>CONCATENATE(VLOOKUP(P2,O16:Q19,3,0)," ","törlesztés:")</f>
        <v>Éves törlesztés:</v>
      </c>
      <c r="D20" s="323"/>
      <c r="E20" s="324">
        <f>PMT(E16/VLOOKUP(P2,O16:P19,2,0),C11*VLOOKUP(P2,O16:P19,2,0),-F7,,VLOOKUP(P3,O22:P23,2,0))</f>
        <v>155820.08990903376</v>
      </c>
      <c r="F20" s="324"/>
      <c r="G20" s="134"/>
      <c r="J20"/>
    </row>
    <row r="21" spans="2:17" ht="15" thickBot="1">
      <c r="B21" s="149"/>
      <c r="C21" s="150"/>
      <c r="D21" s="150"/>
      <c r="E21" s="150"/>
      <c r="F21" s="150"/>
      <c r="G21" s="151"/>
      <c r="J21"/>
      <c r="O21" s="77" t="s">
        <v>230</v>
      </c>
      <c r="P21" s="77" t="s">
        <v>217</v>
      </c>
    </row>
    <row r="22" spans="2:17">
      <c r="J22"/>
      <c r="O22" s="77">
        <v>1</v>
      </c>
      <c r="P22" s="77">
        <v>1</v>
      </c>
    </row>
    <row r="23" spans="2:17">
      <c r="J23"/>
      <c r="O23" s="77">
        <v>2</v>
      </c>
      <c r="P23" s="77">
        <v>0</v>
      </c>
    </row>
    <row r="24" spans="2:17">
      <c r="J24"/>
    </row>
    <row r="25" spans="2:17">
      <c r="J25"/>
    </row>
    <row r="26" spans="2:17">
      <c r="J26"/>
    </row>
    <row r="27" spans="2:17">
      <c r="J27"/>
    </row>
    <row r="28" spans="2:17">
      <c r="J28"/>
    </row>
    <row r="29" spans="2:17">
      <c r="J29"/>
    </row>
    <row r="30" spans="2:17">
      <c r="J30"/>
    </row>
    <row r="31" spans="2:17">
      <c r="J31"/>
    </row>
    <row r="32" spans="2:17">
      <c r="J32"/>
    </row>
    <row r="33" spans="10:10">
      <c r="J33"/>
    </row>
    <row r="34" spans="10:10">
      <c r="J34"/>
    </row>
    <row r="35" spans="10:10">
      <c r="J35"/>
    </row>
    <row r="36" spans="10:10">
      <c r="J36"/>
    </row>
    <row r="37" spans="10:10">
      <c r="J37"/>
    </row>
    <row r="38" spans="10:10">
      <c r="J38"/>
    </row>
    <row r="39" spans="10:10">
      <c r="J39"/>
    </row>
    <row r="40" spans="10:10">
      <c r="J40"/>
    </row>
    <row r="41" spans="10:10">
      <c r="J41"/>
    </row>
    <row r="42" spans="10:10">
      <c r="J42"/>
    </row>
    <row r="43" spans="10:10">
      <c r="J43"/>
    </row>
    <row r="44" spans="10:10">
      <c r="J44"/>
    </row>
    <row r="45" spans="10:10">
      <c r="J45"/>
    </row>
    <row r="46" spans="10:10">
      <c r="J46"/>
    </row>
    <row r="47" spans="10:10">
      <c r="J47"/>
    </row>
    <row r="48" spans="10:10">
      <c r="J48"/>
    </row>
    <row r="49" spans="10:10">
      <c r="J49"/>
    </row>
    <row r="50" spans="10:10">
      <c r="J50"/>
    </row>
    <row r="51" spans="10:10">
      <c r="J51"/>
    </row>
    <row r="52" spans="10:10">
      <c r="J52"/>
    </row>
    <row r="53" spans="10:10">
      <c r="J53"/>
    </row>
    <row r="54" spans="10:10">
      <c r="J54"/>
    </row>
    <row r="55" spans="10:10">
      <c r="J55"/>
    </row>
    <row r="56" spans="10:10">
      <c r="J56"/>
    </row>
    <row r="57" spans="10:10">
      <c r="J57"/>
    </row>
    <row r="58" spans="10:10">
      <c r="J58"/>
    </row>
    <row r="59" spans="10:10">
      <c r="J59"/>
    </row>
    <row r="60" spans="10:10">
      <c r="J60"/>
    </row>
    <row r="61" spans="10:10">
      <c r="J61"/>
    </row>
    <row r="62" spans="10:10">
      <c r="J62"/>
    </row>
    <row r="63" spans="10:10">
      <c r="J63"/>
    </row>
    <row r="64" spans="10:10">
      <c r="J64"/>
    </row>
    <row r="65" spans="10:10">
      <c r="J65"/>
    </row>
    <row r="66" spans="10:10">
      <c r="J66"/>
    </row>
    <row r="67" spans="10:10">
      <c r="J67"/>
    </row>
    <row r="68" spans="10:10">
      <c r="J68"/>
    </row>
    <row r="69" spans="10:10">
      <c r="J69"/>
    </row>
    <row r="70" spans="10:10">
      <c r="J70"/>
    </row>
    <row r="71" spans="10:10">
      <c r="J71"/>
    </row>
    <row r="72" spans="10:10">
      <c r="J72"/>
    </row>
    <row r="73" spans="10:10">
      <c r="J73"/>
    </row>
    <row r="74" spans="10:10">
      <c r="J74"/>
    </row>
    <row r="75" spans="10:10">
      <c r="J75"/>
    </row>
    <row r="76" spans="10:10">
      <c r="J76"/>
    </row>
    <row r="77" spans="10:10">
      <c r="J77"/>
    </row>
    <row r="78" spans="10:10">
      <c r="J78"/>
    </row>
    <row r="79" spans="10:10">
      <c r="J79"/>
    </row>
    <row r="80" spans="10:10">
      <c r="J80"/>
    </row>
    <row r="81" spans="10:10">
      <c r="J81"/>
    </row>
    <row r="82" spans="10:10">
      <c r="J82"/>
    </row>
    <row r="83" spans="10:10">
      <c r="J83"/>
    </row>
    <row r="84" spans="10:10">
      <c r="J84"/>
    </row>
    <row r="85" spans="10:10">
      <c r="J85"/>
    </row>
    <row r="86" spans="10:10">
      <c r="J86"/>
    </row>
    <row r="87" spans="10:10">
      <c r="J87"/>
    </row>
    <row r="88" spans="10:10">
      <c r="J88"/>
    </row>
    <row r="89" spans="10:10">
      <c r="J89"/>
    </row>
    <row r="90" spans="10:10">
      <c r="J90"/>
    </row>
    <row r="91" spans="10:10">
      <c r="J91"/>
    </row>
    <row r="92" spans="10:10">
      <c r="J92"/>
    </row>
    <row r="93" spans="10:10">
      <c r="J93"/>
    </row>
    <row r="94" spans="10:10">
      <c r="J94"/>
    </row>
    <row r="95" spans="10:10">
      <c r="J95"/>
    </row>
    <row r="96" spans="10:10">
      <c r="J96"/>
    </row>
    <row r="97" spans="10:10">
      <c r="J97"/>
    </row>
    <row r="98" spans="10:10">
      <c r="J98"/>
    </row>
    <row r="99" spans="10:10">
      <c r="J99"/>
    </row>
    <row r="100" spans="10:10">
      <c r="J100"/>
    </row>
    <row r="101" spans="10:10">
      <c r="J101"/>
    </row>
    <row r="102" spans="10:10">
      <c r="J102"/>
    </row>
    <row r="103" spans="10:10">
      <c r="J103"/>
    </row>
    <row r="104" spans="10:10">
      <c r="J104"/>
    </row>
    <row r="105" spans="10:10">
      <c r="J105"/>
    </row>
    <row r="106" spans="10:10">
      <c r="J106"/>
    </row>
    <row r="107" spans="10:10">
      <c r="J107"/>
    </row>
    <row r="108" spans="10:10">
      <c r="J108"/>
    </row>
    <row r="109" spans="10:10">
      <c r="J109"/>
    </row>
    <row r="110" spans="10:10">
      <c r="J110"/>
    </row>
    <row r="111" spans="10:10">
      <c r="J111"/>
    </row>
    <row r="112" spans="10:10">
      <c r="J112"/>
    </row>
    <row r="113" spans="10:10">
      <c r="J113"/>
    </row>
    <row r="114" spans="10:10">
      <c r="J114"/>
    </row>
    <row r="115" spans="10:10">
      <c r="J115"/>
    </row>
    <row r="116" spans="10:10">
      <c r="J116"/>
    </row>
    <row r="117" spans="10:10">
      <c r="J117"/>
    </row>
    <row r="118" spans="10:10">
      <c r="J118"/>
    </row>
    <row r="119" spans="10:10">
      <c r="J119"/>
    </row>
    <row r="120" spans="10:10">
      <c r="J120"/>
    </row>
    <row r="121" spans="10:10">
      <c r="J121"/>
    </row>
    <row r="122" spans="10:10">
      <c r="J122"/>
    </row>
    <row r="123" spans="10:10">
      <c r="J123"/>
    </row>
    <row r="128" spans="10:10">
      <c r="J128"/>
    </row>
    <row r="129" spans="10:10">
      <c r="J129"/>
    </row>
    <row r="130" spans="10:10">
      <c r="J130"/>
    </row>
    <row r="131" spans="10:10">
      <c r="J131"/>
    </row>
    <row r="132" spans="10:10">
      <c r="J132"/>
    </row>
    <row r="133" spans="10:10">
      <c r="J133"/>
    </row>
    <row r="134" spans="10:10">
      <c r="J134"/>
    </row>
    <row r="135" spans="10:10">
      <c r="J135"/>
    </row>
    <row r="136" spans="10:10">
      <c r="J136"/>
    </row>
    <row r="137" spans="10:10">
      <c r="J137"/>
    </row>
    <row r="138" spans="10:10">
      <c r="J138"/>
    </row>
    <row r="139" spans="10:10">
      <c r="J139"/>
    </row>
    <row r="140" spans="10:10">
      <c r="J140"/>
    </row>
    <row r="141" spans="10:10">
      <c r="J141"/>
    </row>
    <row r="142" spans="10:10">
      <c r="J142"/>
    </row>
    <row r="143" spans="10:10">
      <c r="J143"/>
    </row>
    <row r="144" spans="10:10">
      <c r="J144"/>
    </row>
    <row r="145" spans="10:10">
      <c r="J145"/>
    </row>
    <row r="146" spans="10:10">
      <c r="J146"/>
    </row>
    <row r="147" spans="10:10">
      <c r="J147"/>
    </row>
    <row r="148" spans="10:10">
      <c r="J148"/>
    </row>
    <row r="149" spans="10:10">
      <c r="J149"/>
    </row>
    <row r="150" spans="10:10">
      <c r="J150"/>
    </row>
    <row r="151" spans="10:10">
      <c r="J151"/>
    </row>
    <row r="152" spans="10:10">
      <c r="J152"/>
    </row>
    <row r="153" spans="10:10">
      <c r="J153"/>
    </row>
    <row r="154" spans="10:10">
      <c r="J154"/>
    </row>
    <row r="155" spans="10:10">
      <c r="J155"/>
    </row>
    <row r="156" spans="10:10">
      <c r="J156"/>
    </row>
    <row r="157" spans="10:10">
      <c r="J157"/>
    </row>
    <row r="158" spans="10:10">
      <c r="J158"/>
    </row>
    <row r="159" spans="10:10">
      <c r="J159"/>
    </row>
    <row r="160" spans="10:10">
      <c r="J160"/>
    </row>
    <row r="161" spans="10:10">
      <c r="J161"/>
    </row>
    <row r="162" spans="10:10">
      <c r="J162"/>
    </row>
    <row r="163" spans="10:10">
      <c r="J163"/>
    </row>
    <row r="164" spans="10:10">
      <c r="J164"/>
    </row>
    <row r="165" spans="10:10">
      <c r="J165"/>
    </row>
    <row r="166" spans="10:10">
      <c r="J166"/>
    </row>
    <row r="167" spans="10:10">
      <c r="J167"/>
    </row>
    <row r="168" spans="10:10">
      <c r="J168"/>
    </row>
    <row r="169" spans="10:10">
      <c r="J169"/>
    </row>
    <row r="170" spans="10:10">
      <c r="J170"/>
    </row>
    <row r="171" spans="10:10">
      <c r="J171"/>
    </row>
    <row r="172" spans="10:10">
      <c r="J172"/>
    </row>
    <row r="173" spans="10:10">
      <c r="J173"/>
    </row>
    <row r="174" spans="10:10">
      <c r="J174"/>
    </row>
    <row r="175" spans="10:10">
      <c r="J175"/>
    </row>
    <row r="176" spans="10:10">
      <c r="J176"/>
    </row>
    <row r="177" spans="10:10">
      <c r="J177"/>
    </row>
    <row r="178" spans="10:10">
      <c r="J178"/>
    </row>
    <row r="179" spans="10:10">
      <c r="J179"/>
    </row>
    <row r="180" spans="10:10">
      <c r="J180"/>
    </row>
    <row r="181" spans="10:10">
      <c r="J181"/>
    </row>
    <row r="182" spans="10:10">
      <c r="J182"/>
    </row>
    <row r="183" spans="10:10">
      <c r="J183"/>
    </row>
    <row r="184" spans="10:10">
      <c r="J184"/>
    </row>
    <row r="185" spans="10:10">
      <c r="J185"/>
    </row>
    <row r="186" spans="10:10">
      <c r="J186"/>
    </row>
    <row r="187" spans="10:10">
      <c r="J187"/>
    </row>
    <row r="188" spans="10:10">
      <c r="J188"/>
    </row>
    <row r="189" spans="10:10">
      <c r="J189"/>
    </row>
    <row r="190" spans="10:10">
      <c r="J190"/>
    </row>
    <row r="191" spans="10:10">
      <c r="J191"/>
    </row>
    <row r="192" spans="10:10">
      <c r="J192"/>
    </row>
    <row r="193" spans="10:10">
      <c r="J193"/>
    </row>
    <row r="194" spans="10:10">
      <c r="J194"/>
    </row>
    <row r="195" spans="10:10">
      <c r="J195"/>
    </row>
    <row r="196" spans="10:10">
      <c r="J196"/>
    </row>
    <row r="197" spans="10:10">
      <c r="J197"/>
    </row>
    <row r="198" spans="10:10">
      <c r="J198"/>
    </row>
    <row r="199" spans="10:10">
      <c r="J199"/>
    </row>
    <row r="200" spans="10:10">
      <c r="J200"/>
    </row>
    <row r="201" spans="10:10">
      <c r="J201"/>
    </row>
    <row r="202" spans="10:10">
      <c r="J202"/>
    </row>
    <row r="203" spans="10:10">
      <c r="J203"/>
    </row>
    <row r="204" spans="10:10">
      <c r="J204"/>
    </row>
    <row r="205" spans="10:10">
      <c r="J205"/>
    </row>
    <row r="206" spans="10:10">
      <c r="J206"/>
    </row>
    <row r="207" spans="10:10">
      <c r="J207"/>
    </row>
    <row r="208" spans="10:10">
      <c r="J208"/>
    </row>
    <row r="209" spans="10:10">
      <c r="J209"/>
    </row>
    <row r="210" spans="10:10">
      <c r="J210"/>
    </row>
    <row r="211" spans="10:10">
      <c r="J211"/>
    </row>
    <row r="212" spans="10:10">
      <c r="J212"/>
    </row>
    <row r="213" spans="10:10">
      <c r="J213"/>
    </row>
    <row r="214" spans="10:10">
      <c r="J214"/>
    </row>
    <row r="215" spans="10:10">
      <c r="J215"/>
    </row>
    <row r="216" spans="10:10">
      <c r="J216"/>
    </row>
    <row r="217" spans="10:10">
      <c r="J217"/>
    </row>
    <row r="218" spans="10:10">
      <c r="J218"/>
    </row>
    <row r="219" spans="10:10">
      <c r="J219"/>
    </row>
    <row r="220" spans="10:10">
      <c r="J220"/>
    </row>
    <row r="221" spans="10:10">
      <c r="J221"/>
    </row>
    <row r="222" spans="10:10">
      <c r="J222"/>
    </row>
    <row r="223" spans="10:10">
      <c r="J223"/>
    </row>
    <row r="224" spans="10:10">
      <c r="J224"/>
    </row>
    <row r="225" spans="10:10">
      <c r="J225"/>
    </row>
    <row r="226" spans="10:10">
      <c r="J226"/>
    </row>
    <row r="227" spans="10:10">
      <c r="J227"/>
    </row>
    <row r="228" spans="10:10">
      <c r="J228"/>
    </row>
    <row r="229" spans="10:10">
      <c r="J229"/>
    </row>
    <row r="230" spans="10:10">
      <c r="J230"/>
    </row>
    <row r="231" spans="10:10">
      <c r="J231"/>
    </row>
    <row r="232" spans="10:10">
      <c r="J232"/>
    </row>
    <row r="233" spans="10:10">
      <c r="J233"/>
    </row>
    <row r="234" spans="10:10">
      <c r="J234"/>
    </row>
    <row r="235" spans="10:10">
      <c r="J235"/>
    </row>
    <row r="236" spans="10:10">
      <c r="J236"/>
    </row>
    <row r="237" spans="10:10">
      <c r="J237"/>
    </row>
    <row r="238" spans="10:10">
      <c r="J238"/>
    </row>
    <row r="239" spans="10:10">
      <c r="J239"/>
    </row>
    <row r="240" spans="10:10">
      <c r="J240"/>
    </row>
    <row r="241" spans="10:10">
      <c r="J241"/>
    </row>
    <row r="242" spans="10:10">
      <c r="J242"/>
    </row>
    <row r="243" spans="10:10">
      <c r="J243"/>
    </row>
    <row r="244" spans="10:10">
      <c r="J244"/>
    </row>
    <row r="245" spans="10:10">
      <c r="J245"/>
    </row>
    <row r="246" spans="10:10">
      <c r="J246"/>
    </row>
    <row r="247" spans="10:10">
      <c r="J247"/>
    </row>
    <row r="248" spans="10:10">
      <c r="J248"/>
    </row>
    <row r="249" spans="10:10">
      <c r="J249"/>
    </row>
    <row r="250" spans="10:10">
      <c r="J250"/>
    </row>
    <row r="251" spans="10:10">
      <c r="J251"/>
    </row>
    <row r="252" spans="10:10">
      <c r="J252"/>
    </row>
    <row r="253" spans="10:10">
      <c r="J253"/>
    </row>
    <row r="254" spans="10:10">
      <c r="J254"/>
    </row>
    <row r="255" spans="10:10">
      <c r="J255"/>
    </row>
    <row r="256" spans="10:10">
      <c r="J256"/>
    </row>
    <row r="257" spans="10:10">
      <c r="J257"/>
    </row>
    <row r="258" spans="10:10">
      <c r="J258"/>
    </row>
    <row r="259" spans="10:10">
      <c r="J259"/>
    </row>
    <row r="260" spans="10:10">
      <c r="J260"/>
    </row>
    <row r="261" spans="10:10">
      <c r="J261"/>
    </row>
    <row r="262" spans="10:10">
      <c r="J262"/>
    </row>
    <row r="263" spans="10:10">
      <c r="J263"/>
    </row>
    <row r="264" spans="10:10">
      <c r="J264"/>
    </row>
    <row r="265" spans="10:10">
      <c r="J265"/>
    </row>
    <row r="266" spans="10:10">
      <c r="J266"/>
    </row>
    <row r="267" spans="10:10">
      <c r="J267"/>
    </row>
    <row r="268" spans="10:10">
      <c r="J268"/>
    </row>
    <row r="269" spans="10:10">
      <c r="J269"/>
    </row>
    <row r="270" spans="10:10">
      <c r="J270"/>
    </row>
    <row r="271" spans="10:10">
      <c r="J271"/>
    </row>
    <row r="272" spans="10:10">
      <c r="J272"/>
    </row>
    <row r="273" spans="10:10">
      <c r="J273"/>
    </row>
    <row r="274" spans="10:10">
      <c r="J274"/>
    </row>
    <row r="275" spans="10:10">
      <c r="J275"/>
    </row>
    <row r="276" spans="10:10">
      <c r="J276"/>
    </row>
    <row r="277" spans="10:10">
      <c r="J277"/>
    </row>
    <row r="278" spans="10:10">
      <c r="J278"/>
    </row>
    <row r="279" spans="10:10">
      <c r="J279"/>
    </row>
    <row r="280" spans="10:10">
      <c r="J280"/>
    </row>
    <row r="281" spans="10:10">
      <c r="J281"/>
    </row>
    <row r="282" spans="10:10">
      <c r="J282"/>
    </row>
    <row r="283" spans="10:10">
      <c r="J283"/>
    </row>
    <row r="284" spans="10:10">
      <c r="J284"/>
    </row>
    <row r="285" spans="10:10">
      <c r="J285"/>
    </row>
    <row r="286" spans="10:10">
      <c r="J286"/>
    </row>
    <row r="287" spans="10:10">
      <c r="J287"/>
    </row>
    <row r="288" spans="10:10">
      <c r="J288"/>
    </row>
    <row r="289" spans="10:10">
      <c r="J289"/>
    </row>
    <row r="290" spans="10:10">
      <c r="J290"/>
    </row>
    <row r="291" spans="10:10">
      <c r="J291"/>
    </row>
    <row r="292" spans="10:10">
      <c r="J292"/>
    </row>
    <row r="293" spans="10:10">
      <c r="J293"/>
    </row>
    <row r="294" spans="10:10">
      <c r="J294"/>
    </row>
    <row r="295" spans="10:10">
      <c r="J295"/>
    </row>
    <row r="296" spans="10:10">
      <c r="J296"/>
    </row>
    <row r="297" spans="10:10">
      <c r="J297"/>
    </row>
    <row r="298" spans="10:10">
      <c r="J298"/>
    </row>
    <row r="299" spans="10:10">
      <c r="J299"/>
    </row>
    <row r="300" spans="10:10">
      <c r="J300"/>
    </row>
    <row r="301" spans="10:10">
      <c r="J301"/>
    </row>
    <row r="302" spans="10:10">
      <c r="J302"/>
    </row>
    <row r="303" spans="10:10">
      <c r="J303"/>
    </row>
    <row r="304" spans="10:10">
      <c r="J304"/>
    </row>
    <row r="305" spans="10:10">
      <c r="J305"/>
    </row>
    <row r="306" spans="10:10">
      <c r="J306"/>
    </row>
    <row r="307" spans="10:10">
      <c r="J307"/>
    </row>
    <row r="308" spans="10:10">
      <c r="J308"/>
    </row>
    <row r="309" spans="10:10">
      <c r="J309"/>
    </row>
    <row r="310" spans="10:10">
      <c r="J310"/>
    </row>
    <row r="311" spans="10:10">
      <c r="J311"/>
    </row>
    <row r="312" spans="10:10">
      <c r="J312"/>
    </row>
    <row r="313" spans="10:10">
      <c r="J313"/>
    </row>
    <row r="314" spans="10:10">
      <c r="J314"/>
    </row>
    <row r="315" spans="10:10">
      <c r="J315"/>
    </row>
    <row r="316" spans="10:10">
      <c r="J316"/>
    </row>
    <row r="317" spans="10:10">
      <c r="J317"/>
    </row>
    <row r="318" spans="10:10">
      <c r="J318"/>
    </row>
    <row r="319" spans="10:10">
      <c r="J319"/>
    </row>
    <row r="320" spans="10:10">
      <c r="J320"/>
    </row>
    <row r="321" spans="10:10">
      <c r="J321"/>
    </row>
    <row r="322" spans="10:10">
      <c r="J322"/>
    </row>
    <row r="323" spans="10:10">
      <c r="J323"/>
    </row>
    <row r="324" spans="10:10">
      <c r="J324"/>
    </row>
    <row r="325" spans="10:10">
      <c r="J325"/>
    </row>
    <row r="326" spans="10:10">
      <c r="J326"/>
    </row>
    <row r="327" spans="10:10">
      <c r="J327"/>
    </row>
    <row r="328" spans="10:10">
      <c r="J328"/>
    </row>
    <row r="329" spans="10:10">
      <c r="J329"/>
    </row>
    <row r="330" spans="10:10">
      <c r="J330"/>
    </row>
    <row r="331" spans="10:10">
      <c r="J331"/>
    </row>
    <row r="332" spans="10:10">
      <c r="J332"/>
    </row>
    <row r="333" spans="10:10">
      <c r="J333"/>
    </row>
    <row r="334" spans="10:10">
      <c r="J334"/>
    </row>
    <row r="335" spans="10:10">
      <c r="J335"/>
    </row>
    <row r="336" spans="10:10">
      <c r="J336"/>
    </row>
    <row r="337" spans="10:10">
      <c r="J337"/>
    </row>
    <row r="338" spans="10:10">
      <c r="J338"/>
    </row>
    <row r="339" spans="10:10">
      <c r="J339"/>
    </row>
    <row r="340" spans="10:10">
      <c r="J340"/>
    </row>
    <row r="341" spans="10:10">
      <c r="J341"/>
    </row>
    <row r="342" spans="10:10">
      <c r="J342"/>
    </row>
    <row r="343" spans="10:10">
      <c r="J343"/>
    </row>
    <row r="344" spans="10:10">
      <c r="J344"/>
    </row>
    <row r="345" spans="10:10">
      <c r="J345"/>
    </row>
    <row r="346" spans="10:10">
      <c r="J346"/>
    </row>
    <row r="347" spans="10:10">
      <c r="J347"/>
    </row>
    <row r="348" spans="10:10">
      <c r="J348"/>
    </row>
    <row r="349" spans="10:10">
      <c r="J349"/>
    </row>
    <row r="350" spans="10:10">
      <c r="J350"/>
    </row>
    <row r="351" spans="10:10">
      <c r="J351"/>
    </row>
    <row r="352" spans="10:10">
      <c r="J352"/>
    </row>
    <row r="353" spans="10:10">
      <c r="J353"/>
    </row>
    <row r="354" spans="10:10">
      <c r="J354"/>
    </row>
    <row r="355" spans="10:10">
      <c r="J355"/>
    </row>
    <row r="356" spans="10:10">
      <c r="J356"/>
    </row>
    <row r="357" spans="10:10">
      <c r="J357"/>
    </row>
    <row r="358" spans="10:10">
      <c r="J358"/>
    </row>
    <row r="359" spans="10:10">
      <c r="J359"/>
    </row>
    <row r="360" spans="10:10">
      <c r="J360"/>
    </row>
    <row r="361" spans="10:10">
      <c r="J361"/>
    </row>
    <row r="362" spans="10:10">
      <c r="J362"/>
    </row>
    <row r="363" spans="10:10">
      <c r="J363"/>
    </row>
    <row r="364" spans="10:10">
      <c r="J364"/>
    </row>
    <row r="365" spans="10:10">
      <c r="J365"/>
    </row>
    <row r="366" spans="10:10">
      <c r="J366"/>
    </row>
    <row r="367" spans="10:10">
      <c r="J367"/>
    </row>
    <row r="368" spans="10:10">
      <c r="J368"/>
    </row>
    <row r="369" spans="10:10">
      <c r="J369"/>
    </row>
    <row r="370" spans="10:10">
      <c r="J370"/>
    </row>
    <row r="371" spans="10:10">
      <c r="J371"/>
    </row>
    <row r="372" spans="10:10">
      <c r="J372"/>
    </row>
    <row r="373" spans="10:10">
      <c r="J373"/>
    </row>
    <row r="374" spans="10:10">
      <c r="J374"/>
    </row>
    <row r="375" spans="10:10">
      <c r="J375"/>
    </row>
    <row r="376" spans="10:10">
      <c r="J376"/>
    </row>
    <row r="377" spans="10:10">
      <c r="J377"/>
    </row>
    <row r="378" spans="10:10">
      <c r="J378"/>
    </row>
    <row r="379" spans="10:10">
      <c r="J379"/>
    </row>
    <row r="380" spans="10:10">
      <c r="J380"/>
    </row>
    <row r="381" spans="10:10">
      <c r="J381"/>
    </row>
    <row r="382" spans="10:10">
      <c r="J382"/>
    </row>
    <row r="383" spans="10:10">
      <c r="J383"/>
    </row>
    <row r="384" spans="10:10">
      <c r="J384"/>
    </row>
    <row r="385" spans="10:10">
      <c r="J385"/>
    </row>
    <row r="386" spans="10:10">
      <c r="J386"/>
    </row>
    <row r="387" spans="10:10">
      <c r="J387"/>
    </row>
    <row r="388" spans="10:10">
      <c r="J388"/>
    </row>
    <row r="389" spans="10:10">
      <c r="J389"/>
    </row>
    <row r="390" spans="10:10">
      <c r="J390"/>
    </row>
    <row r="391" spans="10:10">
      <c r="J391"/>
    </row>
    <row r="392" spans="10:10">
      <c r="J392"/>
    </row>
    <row r="393" spans="10:10">
      <c r="J393"/>
    </row>
    <row r="394" spans="10:10">
      <c r="J394"/>
    </row>
    <row r="395" spans="10:10">
      <c r="J395"/>
    </row>
    <row r="396" spans="10:10">
      <c r="J396"/>
    </row>
    <row r="397" spans="10:10">
      <c r="J397"/>
    </row>
    <row r="398" spans="10:10">
      <c r="J398"/>
    </row>
    <row r="399" spans="10:10">
      <c r="J399"/>
    </row>
    <row r="400" spans="10:10">
      <c r="J400"/>
    </row>
    <row r="401" spans="10:10">
      <c r="J401"/>
    </row>
    <row r="402" spans="10:10">
      <c r="J402"/>
    </row>
    <row r="403" spans="10:10">
      <c r="J403"/>
    </row>
    <row r="404" spans="10:10">
      <c r="J404"/>
    </row>
    <row r="405" spans="10:10">
      <c r="J405"/>
    </row>
    <row r="406" spans="10:10">
      <c r="J406"/>
    </row>
    <row r="407" spans="10:10">
      <c r="J407"/>
    </row>
    <row r="408" spans="10:10">
      <c r="J408"/>
    </row>
    <row r="409" spans="10:10">
      <c r="J409"/>
    </row>
    <row r="410" spans="10:10">
      <c r="J410"/>
    </row>
    <row r="411" spans="10:10">
      <c r="J411"/>
    </row>
    <row r="412" spans="10:10">
      <c r="J412"/>
    </row>
    <row r="413" spans="10:10">
      <c r="J413"/>
    </row>
    <row r="414" spans="10:10">
      <c r="J414"/>
    </row>
    <row r="415" spans="10:10">
      <c r="J415"/>
    </row>
    <row r="416" spans="10:10">
      <c r="J416"/>
    </row>
    <row r="417" spans="10:10">
      <c r="J417"/>
    </row>
    <row r="418" spans="10:10">
      <c r="J418"/>
    </row>
    <row r="419" spans="10:10">
      <c r="J419"/>
    </row>
    <row r="420" spans="10:10">
      <c r="J420"/>
    </row>
    <row r="421" spans="10:10">
      <c r="J421"/>
    </row>
    <row r="422" spans="10:10">
      <c r="J422"/>
    </row>
    <row r="423" spans="10:10">
      <c r="J423"/>
    </row>
    <row r="424" spans="10:10">
      <c r="J424"/>
    </row>
    <row r="425" spans="10:10">
      <c r="J425"/>
    </row>
    <row r="426" spans="10:10">
      <c r="J426"/>
    </row>
    <row r="427" spans="10:10">
      <c r="J427"/>
    </row>
    <row r="428" spans="10:10">
      <c r="J428"/>
    </row>
    <row r="429" spans="10:10">
      <c r="J429"/>
    </row>
    <row r="430" spans="10:10">
      <c r="J430"/>
    </row>
    <row r="431" spans="10:10">
      <c r="J431"/>
    </row>
    <row r="432" spans="10:10">
      <c r="J432"/>
    </row>
    <row r="433" spans="10:10">
      <c r="J433"/>
    </row>
    <row r="434" spans="10:10">
      <c r="J434"/>
    </row>
    <row r="435" spans="10:10">
      <c r="J435"/>
    </row>
    <row r="436" spans="10:10">
      <c r="J436"/>
    </row>
    <row r="437" spans="10:10">
      <c r="J437"/>
    </row>
    <row r="438" spans="10:10">
      <c r="J438"/>
    </row>
    <row r="439" spans="10:10">
      <c r="J439"/>
    </row>
    <row r="440" spans="10:10">
      <c r="J440"/>
    </row>
    <row r="441" spans="10:10">
      <c r="J441"/>
    </row>
    <row r="442" spans="10:10">
      <c r="J442"/>
    </row>
    <row r="443" spans="10:10">
      <c r="J443"/>
    </row>
    <row r="444" spans="10:10">
      <c r="J444"/>
    </row>
    <row r="445" spans="10:10">
      <c r="J445"/>
    </row>
    <row r="446" spans="10:10">
      <c r="J446"/>
    </row>
    <row r="447" spans="10:10">
      <c r="J447"/>
    </row>
    <row r="448" spans="10:10">
      <c r="J448"/>
    </row>
    <row r="449" spans="10:10">
      <c r="J449"/>
    </row>
    <row r="450" spans="10:10">
      <c r="J450"/>
    </row>
    <row r="451" spans="10:10">
      <c r="J451"/>
    </row>
    <row r="452" spans="10:10">
      <c r="J452"/>
    </row>
    <row r="453" spans="10:10">
      <c r="J453"/>
    </row>
    <row r="454" spans="10:10">
      <c r="J454"/>
    </row>
    <row r="455" spans="10:10">
      <c r="J455"/>
    </row>
    <row r="456" spans="10:10">
      <c r="J456"/>
    </row>
    <row r="457" spans="10:10">
      <c r="J457"/>
    </row>
    <row r="458" spans="10:10">
      <c r="J458"/>
    </row>
    <row r="459" spans="10:10">
      <c r="J459"/>
    </row>
    <row r="460" spans="10:10">
      <c r="J460"/>
    </row>
    <row r="461" spans="10:10">
      <c r="J461"/>
    </row>
    <row r="462" spans="10:10">
      <c r="J462"/>
    </row>
    <row r="463" spans="10:10">
      <c r="J463"/>
    </row>
    <row r="464" spans="10:10">
      <c r="J464"/>
    </row>
    <row r="465" spans="10:10">
      <c r="J465"/>
    </row>
    <row r="466" spans="10:10">
      <c r="J466"/>
    </row>
    <row r="467" spans="10:10">
      <c r="J467"/>
    </row>
    <row r="468" spans="10:10">
      <c r="J468"/>
    </row>
    <row r="469" spans="10:10">
      <c r="J469"/>
    </row>
    <row r="470" spans="10:10">
      <c r="J470"/>
    </row>
    <row r="471" spans="10:10">
      <c r="J471"/>
    </row>
    <row r="472" spans="10:10">
      <c r="J472"/>
    </row>
    <row r="473" spans="10:10">
      <c r="J473"/>
    </row>
    <row r="474" spans="10:10">
      <c r="J474"/>
    </row>
    <row r="475" spans="10:10">
      <c r="J475"/>
    </row>
    <row r="476" spans="10:10">
      <c r="J476"/>
    </row>
    <row r="477" spans="10:10">
      <c r="J477"/>
    </row>
    <row r="478" spans="10:10">
      <c r="J478"/>
    </row>
    <row r="479" spans="10:10">
      <c r="J479"/>
    </row>
    <row r="480" spans="10:10">
      <c r="J480"/>
    </row>
    <row r="481" spans="10:10">
      <c r="J481"/>
    </row>
    <row r="482" spans="10:10">
      <c r="J482"/>
    </row>
    <row r="483" spans="10:10">
      <c r="J483"/>
    </row>
    <row r="484" spans="10:10">
      <c r="J484"/>
    </row>
    <row r="485" spans="10:10">
      <c r="J485"/>
    </row>
    <row r="486" spans="10:10">
      <c r="J486"/>
    </row>
    <row r="487" spans="10:10">
      <c r="J487"/>
    </row>
    <row r="488" spans="10:10">
      <c r="J488"/>
    </row>
    <row r="489" spans="10:10">
      <c r="J489"/>
    </row>
    <row r="490" spans="10:10">
      <c r="J490"/>
    </row>
    <row r="491" spans="10:10">
      <c r="J491"/>
    </row>
    <row r="492" spans="10:10">
      <c r="J492"/>
    </row>
    <row r="493" spans="10:10">
      <c r="J493"/>
    </row>
    <row r="494" spans="10:10">
      <c r="J494"/>
    </row>
    <row r="495" spans="10:10">
      <c r="J495"/>
    </row>
    <row r="496" spans="10:10">
      <c r="J496"/>
    </row>
    <row r="497" spans="10:10">
      <c r="J497"/>
    </row>
    <row r="498" spans="10:10">
      <c r="J498"/>
    </row>
    <row r="499" spans="10:10">
      <c r="J499"/>
    </row>
    <row r="500" spans="10:10">
      <c r="J500"/>
    </row>
    <row r="501" spans="10:10">
      <c r="J501"/>
    </row>
    <row r="502" spans="10:10">
      <c r="J502"/>
    </row>
    <row r="503" spans="10:10">
      <c r="J503"/>
    </row>
    <row r="504" spans="10:10">
      <c r="J504"/>
    </row>
    <row r="505" spans="10:10">
      <c r="J505"/>
    </row>
    <row r="506" spans="10:10">
      <c r="J506"/>
    </row>
    <row r="507" spans="10:10">
      <c r="J507"/>
    </row>
    <row r="508" spans="10:10">
      <c r="J508"/>
    </row>
    <row r="509" spans="10:10">
      <c r="J509"/>
    </row>
    <row r="510" spans="10:10">
      <c r="J510"/>
    </row>
    <row r="511" spans="10:10">
      <c r="J511"/>
    </row>
    <row r="512" spans="10:10">
      <c r="J512"/>
    </row>
    <row r="513" spans="10:10">
      <c r="J513"/>
    </row>
    <row r="514" spans="10:10">
      <c r="J514"/>
    </row>
    <row r="515" spans="10:10">
      <c r="J515"/>
    </row>
    <row r="516" spans="10:10">
      <c r="J516"/>
    </row>
    <row r="517" spans="10:10">
      <c r="J517"/>
    </row>
    <row r="518" spans="10:10">
      <c r="J518"/>
    </row>
    <row r="519" spans="10:10">
      <c r="J519"/>
    </row>
    <row r="520" spans="10:10">
      <c r="J520"/>
    </row>
    <row r="521" spans="10:10">
      <c r="J521"/>
    </row>
    <row r="522" spans="10:10">
      <c r="J522"/>
    </row>
    <row r="523" spans="10:10">
      <c r="J523"/>
    </row>
    <row r="524" spans="10:10">
      <c r="J524"/>
    </row>
    <row r="525" spans="10:10">
      <c r="J525"/>
    </row>
    <row r="526" spans="10:10">
      <c r="J526"/>
    </row>
    <row r="527" spans="10:10">
      <c r="J527"/>
    </row>
    <row r="528" spans="10:10">
      <c r="J528"/>
    </row>
    <row r="529" spans="10:10">
      <c r="J529"/>
    </row>
    <row r="530" spans="10:10">
      <c r="J530"/>
    </row>
    <row r="531" spans="10:10">
      <c r="J531"/>
    </row>
    <row r="532" spans="10:10">
      <c r="J532"/>
    </row>
    <row r="533" spans="10:10">
      <c r="J533"/>
    </row>
    <row r="534" spans="10:10">
      <c r="J534"/>
    </row>
    <row r="535" spans="10:10">
      <c r="J535"/>
    </row>
    <row r="536" spans="10:10">
      <c r="J536"/>
    </row>
    <row r="537" spans="10:10">
      <c r="J537"/>
    </row>
    <row r="538" spans="10:10">
      <c r="J538"/>
    </row>
    <row r="539" spans="10:10">
      <c r="J539"/>
    </row>
    <row r="540" spans="10:10">
      <c r="J540"/>
    </row>
    <row r="541" spans="10:10">
      <c r="J541"/>
    </row>
    <row r="542" spans="10:10">
      <c r="J542"/>
    </row>
    <row r="543" spans="10:10">
      <c r="J543"/>
    </row>
    <row r="544" spans="10:10">
      <c r="J544"/>
    </row>
    <row r="545" spans="10:10">
      <c r="J545"/>
    </row>
    <row r="546" spans="10:10">
      <c r="J546"/>
    </row>
    <row r="547" spans="10:10">
      <c r="J547"/>
    </row>
    <row r="548" spans="10:10">
      <c r="J548"/>
    </row>
    <row r="549" spans="10:10">
      <c r="J549"/>
    </row>
    <row r="550" spans="10:10">
      <c r="J550"/>
    </row>
    <row r="551" spans="10:10">
      <c r="J551"/>
    </row>
    <row r="552" spans="10:10">
      <c r="J552"/>
    </row>
    <row r="553" spans="10:10">
      <c r="J553"/>
    </row>
    <row r="554" spans="10:10">
      <c r="J554"/>
    </row>
    <row r="555" spans="10:10">
      <c r="J555"/>
    </row>
    <row r="556" spans="10:10">
      <c r="J556"/>
    </row>
    <row r="557" spans="10:10">
      <c r="J557"/>
    </row>
    <row r="558" spans="10:10">
      <c r="J558"/>
    </row>
    <row r="559" spans="10:10">
      <c r="J559"/>
    </row>
    <row r="560" spans="10:10">
      <c r="J560"/>
    </row>
    <row r="561" spans="10:10">
      <c r="J561"/>
    </row>
    <row r="562" spans="10:10">
      <c r="J562"/>
    </row>
    <row r="563" spans="10:10">
      <c r="J563"/>
    </row>
    <row r="564" spans="10:10">
      <c r="J564"/>
    </row>
    <row r="565" spans="10:10">
      <c r="J565"/>
    </row>
    <row r="566" spans="10:10">
      <c r="J566"/>
    </row>
    <row r="567" spans="10:10">
      <c r="J567"/>
    </row>
    <row r="568" spans="10:10">
      <c r="J568"/>
    </row>
    <row r="569" spans="10:10">
      <c r="J569"/>
    </row>
    <row r="570" spans="10:10">
      <c r="J570"/>
    </row>
    <row r="571" spans="10:10">
      <c r="J571"/>
    </row>
    <row r="572" spans="10:10">
      <c r="J572"/>
    </row>
    <row r="573" spans="10:10">
      <c r="J573"/>
    </row>
    <row r="574" spans="10:10">
      <c r="J574"/>
    </row>
    <row r="575" spans="10:10">
      <c r="J575"/>
    </row>
    <row r="576" spans="10:10">
      <c r="J576"/>
    </row>
    <row r="577" spans="10:10">
      <c r="J577"/>
    </row>
    <row r="578" spans="10:10">
      <c r="J578"/>
    </row>
    <row r="579" spans="10:10">
      <c r="J579"/>
    </row>
    <row r="580" spans="10:10">
      <c r="J580"/>
    </row>
    <row r="581" spans="10:10">
      <c r="J581"/>
    </row>
    <row r="582" spans="10:10">
      <c r="J582"/>
    </row>
    <row r="583" spans="10:10">
      <c r="J583"/>
    </row>
    <row r="584" spans="10:10">
      <c r="J584"/>
    </row>
    <row r="585" spans="10:10">
      <c r="J585"/>
    </row>
    <row r="586" spans="10:10">
      <c r="J586"/>
    </row>
    <row r="587" spans="10:10">
      <c r="J587"/>
    </row>
    <row r="588" spans="10:10">
      <c r="J588"/>
    </row>
    <row r="589" spans="10:10">
      <c r="J589"/>
    </row>
    <row r="590" spans="10:10">
      <c r="J590"/>
    </row>
    <row r="591" spans="10:10">
      <c r="J591"/>
    </row>
    <row r="592" spans="10:10">
      <c r="J592"/>
    </row>
    <row r="593" spans="10:10">
      <c r="J593"/>
    </row>
    <row r="594" spans="10:10">
      <c r="J594"/>
    </row>
    <row r="595" spans="10:10">
      <c r="J595"/>
    </row>
    <row r="596" spans="10:10">
      <c r="J596"/>
    </row>
    <row r="597" spans="10:10">
      <c r="J597"/>
    </row>
    <row r="598" spans="10:10">
      <c r="J598"/>
    </row>
    <row r="599" spans="10:10">
      <c r="J599"/>
    </row>
    <row r="600" spans="10:10">
      <c r="J600"/>
    </row>
    <row r="601" spans="10:10">
      <c r="J601"/>
    </row>
    <row r="602" spans="10:10">
      <c r="J602"/>
    </row>
    <row r="603" spans="10:10">
      <c r="J603"/>
    </row>
    <row r="604" spans="10:10">
      <c r="J604"/>
    </row>
    <row r="605" spans="10:10">
      <c r="J605"/>
    </row>
    <row r="606" spans="10:10">
      <c r="J606"/>
    </row>
    <row r="607" spans="10:10">
      <c r="J607"/>
    </row>
    <row r="608" spans="10:10">
      <c r="J608"/>
    </row>
    <row r="609" spans="10:10">
      <c r="J609"/>
    </row>
    <row r="610" spans="10:10">
      <c r="J610"/>
    </row>
    <row r="611" spans="10:10">
      <c r="J611"/>
    </row>
    <row r="612" spans="10:10">
      <c r="J612"/>
    </row>
    <row r="613" spans="10:10">
      <c r="J613"/>
    </row>
    <row r="614" spans="10:10">
      <c r="J614"/>
    </row>
    <row r="615" spans="10:10">
      <c r="J615"/>
    </row>
    <row r="616" spans="10:10">
      <c r="J616"/>
    </row>
    <row r="617" spans="10:10">
      <c r="J617"/>
    </row>
    <row r="618" spans="10:10">
      <c r="J618"/>
    </row>
    <row r="619" spans="10:10">
      <c r="J619"/>
    </row>
    <row r="620" spans="10:10">
      <c r="J620"/>
    </row>
    <row r="621" spans="10:10">
      <c r="J621"/>
    </row>
    <row r="622" spans="10:10">
      <c r="J622"/>
    </row>
    <row r="623" spans="10:10">
      <c r="J623"/>
    </row>
    <row r="624" spans="10:10">
      <c r="J624"/>
    </row>
    <row r="625" spans="10:10">
      <c r="J625"/>
    </row>
    <row r="626" spans="10:10">
      <c r="J626"/>
    </row>
    <row r="627" spans="10:10">
      <c r="J627"/>
    </row>
    <row r="628" spans="10:10">
      <c r="J628"/>
    </row>
    <row r="629" spans="10:10">
      <c r="J629"/>
    </row>
    <row r="630" spans="10:10">
      <c r="J630"/>
    </row>
    <row r="631" spans="10:10">
      <c r="J631"/>
    </row>
    <row r="632" spans="10:10">
      <c r="J632"/>
    </row>
    <row r="633" spans="10:10">
      <c r="J633"/>
    </row>
    <row r="634" spans="10:10">
      <c r="J634"/>
    </row>
    <row r="635" spans="10:10">
      <c r="J635"/>
    </row>
    <row r="636" spans="10:10">
      <c r="J636"/>
    </row>
    <row r="637" spans="10:10">
      <c r="J637"/>
    </row>
    <row r="638" spans="10:10">
      <c r="J638"/>
    </row>
    <row r="639" spans="10:10">
      <c r="J639"/>
    </row>
    <row r="640" spans="10:10">
      <c r="J640"/>
    </row>
    <row r="641" spans="10:10">
      <c r="J641"/>
    </row>
    <row r="642" spans="10:10">
      <c r="J642"/>
    </row>
    <row r="643" spans="10:10">
      <c r="J643"/>
    </row>
    <row r="644" spans="10:10">
      <c r="J644"/>
    </row>
    <row r="645" spans="10:10">
      <c r="J645"/>
    </row>
    <row r="646" spans="10:10">
      <c r="J646"/>
    </row>
    <row r="647" spans="10:10">
      <c r="J647"/>
    </row>
    <row r="648" spans="10:10">
      <c r="J648"/>
    </row>
    <row r="649" spans="10:10">
      <c r="J649"/>
    </row>
    <row r="650" spans="10:10">
      <c r="J650"/>
    </row>
    <row r="651" spans="10:10">
      <c r="J651"/>
    </row>
    <row r="652" spans="10:10">
      <c r="J652"/>
    </row>
    <row r="653" spans="10:10">
      <c r="J653"/>
    </row>
    <row r="654" spans="10:10">
      <c r="J654"/>
    </row>
    <row r="655" spans="10:10">
      <c r="J655"/>
    </row>
    <row r="656" spans="10:10">
      <c r="J656"/>
    </row>
    <row r="657" spans="10:10">
      <c r="J657"/>
    </row>
    <row r="658" spans="10:10">
      <c r="J658"/>
    </row>
    <row r="659" spans="10:10">
      <c r="J659"/>
    </row>
    <row r="660" spans="10:10">
      <c r="J660"/>
    </row>
  </sheetData>
  <sheetProtection selectLockedCells="1"/>
  <mergeCells count="6">
    <mergeCell ref="C3:F3"/>
    <mergeCell ref="E10:F10"/>
    <mergeCell ref="E13:F13"/>
    <mergeCell ref="E16:F16"/>
    <mergeCell ref="C20:D20"/>
    <mergeCell ref="E20:F20"/>
  </mergeCells>
  <conditionalFormatting sqref="J3:M3">
    <cfRule type="cellIs" dxfId="16" priority="5" operator="notEqual">
      <formula>""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0" r:id="rId4" name="Spinner 10">
              <controlPr defaultSize="0" autoPict="0">
                <anchor moveWithCells="1" sizeWithCells="1">
                  <from>
                    <xdr:col>3</xdr:col>
                    <xdr:colOff>91440</xdr:colOff>
                    <xdr:row>9</xdr:row>
                    <xdr:rowOff>0</xdr:rowOff>
                  </from>
                  <to>
                    <xdr:col>3</xdr:col>
                    <xdr:colOff>487680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5" name="Option Button 11">
              <controlPr defaultSize="0" autoFill="0" autoLine="0" autoPict="0">
                <anchor moveWithCells="1">
                  <from>
                    <xdr:col>2</xdr:col>
                    <xdr:colOff>114300</xdr:colOff>
                    <xdr:row>13</xdr:row>
                    <xdr:rowOff>15240</xdr:rowOff>
                  </from>
                  <to>
                    <xdr:col>2</xdr:col>
                    <xdr:colOff>861060</xdr:colOff>
                    <xdr:row>14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6" name="Option Button 12">
              <controlPr defaultSize="0" autoFill="0" autoLine="0" autoPict="0">
                <anchor moveWithCells="1">
                  <from>
                    <xdr:col>2</xdr:col>
                    <xdr:colOff>114300</xdr:colOff>
                    <xdr:row>14</xdr:row>
                    <xdr:rowOff>76200</xdr:rowOff>
                  </from>
                  <to>
                    <xdr:col>2</xdr:col>
                    <xdr:colOff>853440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7" name="Option Button 13">
              <controlPr defaultSize="0" autoFill="0" autoLine="0" autoPict="0">
                <anchor moveWithCells="1">
                  <from>
                    <xdr:col>2</xdr:col>
                    <xdr:colOff>114300</xdr:colOff>
                    <xdr:row>15</xdr:row>
                    <xdr:rowOff>137160</xdr:rowOff>
                  </from>
                  <to>
                    <xdr:col>2</xdr:col>
                    <xdr:colOff>853440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8" name="Option Button 14">
              <controlPr defaultSize="0" autoFill="0" autoLine="0" autoPict="0">
                <anchor moveWithCells="1">
                  <from>
                    <xdr:col>2</xdr:col>
                    <xdr:colOff>114300</xdr:colOff>
                    <xdr:row>17</xdr:row>
                    <xdr:rowOff>15240</xdr:rowOff>
                  </from>
                  <to>
                    <xdr:col>2</xdr:col>
                    <xdr:colOff>853440</xdr:colOff>
                    <xdr:row>18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2" r:id="rId9" name="Group Box 22">
              <controlPr defaultSize="0" autoFill="0" autoPict="0">
                <anchor moveWithCells="1">
                  <from>
                    <xdr:col>2</xdr:col>
                    <xdr:colOff>0</xdr:colOff>
                    <xdr:row>13</xdr:row>
                    <xdr:rowOff>7620</xdr:rowOff>
                  </from>
                  <to>
                    <xdr:col>3</xdr:col>
                    <xdr:colOff>0</xdr:colOff>
                    <xdr:row>18</xdr:row>
                    <xdr:rowOff>91440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3" r:id="rId10" name="Drop Down 23">
              <controlPr defaultSize="0" autoLine="0" autoPict="0">
                <anchor moveWithCells="1">
                  <from>
                    <xdr:col>4</xdr:col>
                    <xdr:colOff>0</xdr:colOff>
                    <xdr:row>9</xdr:row>
                    <xdr:rowOff>175260</xdr:rowOff>
                  </from>
                  <to>
                    <xdr:col>5</xdr:col>
                    <xdr:colOff>822960</xdr:colOff>
                    <xdr:row>11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0" r:id="rId11" name="Scroll Bar 30">
              <controlPr defaultSize="0" autoPict="0">
                <anchor moveWithCells="1">
                  <from>
                    <xdr:col>4</xdr:col>
                    <xdr:colOff>22860</xdr:colOff>
                    <xdr:row>13</xdr:row>
                    <xdr:rowOff>0</xdr:rowOff>
                  </from>
                  <to>
                    <xdr:col>5</xdr:col>
                    <xdr:colOff>807720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2" r:id="rId12" name="Check Box 32">
              <controlPr defaultSize="0" autoFill="0" autoLine="0" autoPict="0">
                <anchor moveWithCells="1">
                  <from>
                    <xdr:col>5</xdr:col>
                    <xdr:colOff>106680</xdr:colOff>
                    <xdr:row>17</xdr:row>
                    <xdr:rowOff>15240</xdr:rowOff>
                  </from>
                  <to>
                    <xdr:col>5</xdr:col>
                    <xdr:colOff>754380</xdr:colOff>
                    <xdr:row>18</xdr:row>
                    <xdr:rowOff>91440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A18E7-31B0-4254-AF1D-2F6C9E677822}">
  <sheetPr>
    <tabColor theme="5" tint="-0.249977111117893"/>
  </sheetPr>
  <dimension ref="B1:S660"/>
  <sheetViews>
    <sheetView showGridLines="0" zoomScale="120" zoomScaleNormal="120" workbookViewId="0">
      <selection activeCell="D5" sqref="D5"/>
    </sheetView>
  </sheetViews>
  <sheetFormatPr defaultRowHeight="14.4"/>
  <cols>
    <col min="1" max="1" width="10" customWidth="1"/>
    <col min="2" max="2" width="4.88671875" customWidth="1"/>
    <col min="3" max="3" width="15.33203125" bestFit="1" customWidth="1"/>
    <col min="4" max="4" width="12.109375" bestFit="1" customWidth="1"/>
    <col min="6" max="6" width="12.109375" bestFit="1" customWidth="1"/>
    <col min="7" max="7" width="4.33203125" customWidth="1"/>
    <col min="10" max="10" width="8.88671875" style="30"/>
    <col min="11" max="11" width="19.109375" customWidth="1"/>
    <col min="12" max="12" width="16.77734375" customWidth="1"/>
    <col min="13" max="15" width="18.33203125" customWidth="1"/>
    <col min="17" max="17" width="22.109375" customWidth="1"/>
    <col min="18" max="18" width="9.88671875" customWidth="1"/>
    <col min="19" max="19" width="12.109375" customWidth="1"/>
    <col min="20" max="20" width="11.109375" bestFit="1" customWidth="1"/>
    <col min="22" max="22" width="12.109375" bestFit="1" customWidth="1"/>
    <col min="23" max="23" width="9.77734375" bestFit="1" customWidth="1"/>
  </cols>
  <sheetData>
    <row r="1" spans="2:19">
      <c r="C1" s="152" t="s">
        <v>1261</v>
      </c>
      <c r="D1" s="152"/>
      <c r="E1" s="152"/>
      <c r="F1" s="152"/>
      <c r="G1" s="152"/>
      <c r="H1" s="152"/>
      <c r="I1" s="152"/>
      <c r="J1" s="231"/>
    </row>
    <row r="2" spans="2:19" ht="15" thickBot="1">
      <c r="Q2" s="76" t="s">
        <v>218</v>
      </c>
      <c r="R2" s="130">
        <v>1</v>
      </c>
    </row>
    <row r="3" spans="2:19" ht="18">
      <c r="B3" s="131"/>
      <c r="C3" s="320" t="s">
        <v>235</v>
      </c>
      <c r="D3" s="320"/>
      <c r="E3" s="320"/>
      <c r="F3" s="320"/>
      <c r="G3" s="132"/>
      <c r="J3" s="30" t="s">
        <v>231</v>
      </c>
      <c r="K3" s="30" t="s">
        <v>232</v>
      </c>
      <c r="L3" s="30" t="s">
        <v>233</v>
      </c>
      <c r="M3" s="30" t="s">
        <v>234</v>
      </c>
      <c r="N3" s="30"/>
      <c r="O3" s="30"/>
      <c r="Q3" s="76" t="s">
        <v>219</v>
      </c>
      <c r="R3" s="130">
        <v>1</v>
      </c>
    </row>
    <row r="4" spans="2:19">
      <c r="B4" s="133"/>
      <c r="G4" s="134"/>
      <c r="J4" s="30">
        <f>IF(R9,1,"")</f>
        <v>1</v>
      </c>
      <c r="K4" s="135">
        <f>IF(R9,F7,"")</f>
        <v>1000000</v>
      </c>
      <c r="L4" s="135">
        <f>IF(J4="","",$E$20)</f>
        <v>174792.15029768055</v>
      </c>
      <c r="M4" s="135">
        <f>IF(J4="","",IF($R$3=1,(K4-L4)*(1+$R$8),K4*(1+$R$8)-L4))</f>
        <v>951464.65070677432</v>
      </c>
      <c r="N4" s="135"/>
      <c r="O4" s="135"/>
    </row>
    <row r="5" spans="2:19">
      <c r="B5" s="133"/>
      <c r="C5" s="136" t="s">
        <v>237</v>
      </c>
      <c r="D5" s="230">
        <v>1000000</v>
      </c>
      <c r="F5" s="138" t="s">
        <v>236</v>
      </c>
      <c r="G5" s="134"/>
      <c r="J5" s="30">
        <f>IF(J4&lt;&gt;"",IF(J4+1&lt;=$C$11*VLOOKUP($R$2,$Q$16:R19,2,0),J4+1,""),"")</f>
        <v>2</v>
      </c>
      <c r="K5" s="135">
        <f>IF(J5="","",M4)</f>
        <v>951464.65070677432</v>
      </c>
      <c r="L5" s="135">
        <f t="shared" ref="L5:L68" si="0">IF(J5="","",$E$20)</f>
        <v>174792.15029768055</v>
      </c>
      <c r="M5" s="135">
        <f t="shared" ref="M5:M68" si="1">IF(J5="","",IF($R$3=1,(K5-L5)*(1+$R$8),K5*(1+$R$8)-L5))</f>
        <v>895503.39297168516</v>
      </c>
      <c r="N5" s="135"/>
      <c r="O5" s="135"/>
    </row>
    <row r="6" spans="2:19">
      <c r="B6" s="133"/>
      <c r="G6" s="134"/>
      <c r="J6" s="30">
        <f>IF(J5&lt;&gt;"",IF(J5+1&lt;=$C$11*VLOOKUP($R$2,$Q$16:R20,2,0),J5+1,""),"")</f>
        <v>3</v>
      </c>
      <c r="K6" s="135">
        <f t="shared" ref="K6:K69" si="2">IF(J6="","",M5)</f>
        <v>895503.39297168516</v>
      </c>
      <c r="L6" s="135">
        <f t="shared" si="0"/>
        <v>174792.15029768055</v>
      </c>
      <c r="M6" s="135">
        <f t="shared" si="1"/>
        <v>830980.06280312734</v>
      </c>
      <c r="N6" s="135"/>
      <c r="O6" s="135"/>
      <c r="Q6" s="76" t="s">
        <v>220</v>
      </c>
      <c r="R6" s="130">
        <v>153</v>
      </c>
    </row>
    <row r="7" spans="2:19">
      <c r="B7" s="133"/>
      <c r="C7" s="136" t="s">
        <v>238</v>
      </c>
      <c r="D7" s="230">
        <v>0</v>
      </c>
      <c r="F7" s="139">
        <f>D5-D7</f>
        <v>1000000</v>
      </c>
      <c r="G7" s="134"/>
      <c r="J7" s="30">
        <f>IF(J6&lt;&gt;"",IF(J6+1&lt;=$C$11*VLOOKUP($R$2,$Q$16:R21,2,0),J6+1,""),"")</f>
        <v>4</v>
      </c>
      <c r="K7" s="135">
        <f t="shared" si="2"/>
        <v>830980.06280312734</v>
      </c>
      <c r="L7" s="135">
        <f t="shared" si="0"/>
        <v>174792.15029768055</v>
      </c>
      <c r="M7" s="135">
        <f t="shared" si="1"/>
        <v>756584.66311878024</v>
      </c>
      <c r="N7" s="135"/>
      <c r="O7" s="135"/>
    </row>
    <row r="8" spans="2:19">
      <c r="B8" s="133"/>
      <c r="G8" s="134"/>
      <c r="J8" s="30">
        <f>IF(J7&lt;&gt;"",IF(J7+1&lt;=$C$11*VLOOKUP($R$2,$Q$16:R22,2,0),J7+1,""),"")</f>
        <v>5</v>
      </c>
      <c r="K8" s="135">
        <f t="shared" si="2"/>
        <v>756584.66311878024</v>
      </c>
      <c r="L8" s="135">
        <f t="shared" si="0"/>
        <v>174792.15029768055</v>
      </c>
      <c r="M8" s="135">
        <f t="shared" si="1"/>
        <v>670806.76728272799</v>
      </c>
      <c r="N8" s="135"/>
      <c r="O8" s="135"/>
      <c r="Q8" s="76" t="s">
        <v>221</v>
      </c>
      <c r="R8" s="140">
        <f>E16/VLOOKUP(R2,Q16:R19,2,0)</f>
        <v>0.153</v>
      </c>
    </row>
    <row r="9" spans="2:19" ht="15" customHeight="1">
      <c r="B9" s="133"/>
      <c r="G9" s="134"/>
      <c r="J9" s="30">
        <f>IF(J8&lt;&gt;"",IF(J8+1&lt;=$C$11*VLOOKUP($R$2,$Q$16:R23,2,0),J8+1,""),"")</f>
        <v>6</v>
      </c>
      <c r="K9" s="135">
        <f t="shared" si="2"/>
        <v>670806.76728272799</v>
      </c>
      <c r="L9" s="135">
        <f t="shared" si="0"/>
        <v>174792.15029768055</v>
      </c>
      <c r="M9" s="135">
        <f t="shared" si="1"/>
        <v>571904.85338375974</v>
      </c>
      <c r="N9" s="135"/>
      <c r="O9" s="135"/>
      <c r="Q9" s="76" t="s">
        <v>222</v>
      </c>
      <c r="R9" s="130" t="b">
        <v>1</v>
      </c>
    </row>
    <row r="10" spans="2:19">
      <c r="B10" s="133"/>
      <c r="C10" s="141" t="s">
        <v>239</v>
      </c>
      <c r="E10" s="321" t="s">
        <v>240</v>
      </c>
      <c r="F10" s="321"/>
      <c r="G10" s="134"/>
      <c r="J10" s="30">
        <f>IF(J9&lt;&gt;"",IF(J9+1&lt;=$C$11*VLOOKUP($R$2,$Q$16:R23,2,0),J9+1,""),"")</f>
        <v>7</v>
      </c>
      <c r="K10" s="135">
        <f t="shared" si="2"/>
        <v>571904.85338375974</v>
      </c>
      <c r="L10" s="135">
        <f t="shared" si="0"/>
        <v>174792.15029768055</v>
      </c>
      <c r="M10" s="135">
        <f t="shared" si="1"/>
        <v>457870.94665824936</v>
      </c>
      <c r="N10" s="135"/>
      <c r="O10" s="135"/>
    </row>
    <row r="11" spans="2:19">
      <c r="B11" s="133"/>
      <c r="C11" s="143">
        <v>10</v>
      </c>
      <c r="G11" s="134"/>
      <c r="J11" s="30">
        <f>IF(J10&lt;&gt;"",IF(J10+1&lt;=$C$11*VLOOKUP($R$2,$Q$16:R23,2,0),J10+1,""),"")</f>
        <v>8</v>
      </c>
      <c r="K11" s="135">
        <f t="shared" si="2"/>
        <v>457870.94665824936</v>
      </c>
      <c r="L11" s="135">
        <f t="shared" si="0"/>
        <v>174792.15029768055</v>
      </c>
      <c r="M11" s="135">
        <f t="shared" si="1"/>
        <v>326389.85220373591</v>
      </c>
      <c r="N11" s="135"/>
      <c r="O11" s="135"/>
      <c r="Q11" s="76" t="s">
        <v>223</v>
      </c>
    </row>
    <row r="12" spans="2:19">
      <c r="B12" s="133"/>
      <c r="G12" s="134"/>
      <c r="J12" s="30">
        <f>IF(J11&lt;&gt;"",IF(J11+1&lt;=$C$11*VLOOKUP($R$2,$Q$16:R23,2,0),J11+1,""),"")</f>
        <v>9</v>
      </c>
      <c r="K12" s="135">
        <f t="shared" si="2"/>
        <v>326389.85220373591</v>
      </c>
      <c r="L12" s="135">
        <f t="shared" si="0"/>
        <v>174792.15029768055</v>
      </c>
      <c r="M12" s="135">
        <f t="shared" si="1"/>
        <v>174792.15029768183</v>
      </c>
      <c r="N12" s="135"/>
      <c r="O12" s="135"/>
      <c r="Q12" s="76" t="s">
        <v>224</v>
      </c>
    </row>
    <row r="13" spans="2:19">
      <c r="B13" s="133"/>
      <c r="C13" s="144" t="s">
        <v>218</v>
      </c>
      <c r="E13" s="321" t="s">
        <v>241</v>
      </c>
      <c r="F13" s="321"/>
      <c r="G13" s="134"/>
      <c r="J13" s="30">
        <f>IF(J12&lt;&gt;"",IF(J12+1&lt;=$C$11*VLOOKUP($R$2,$Q$16:R23,2,0),J12+1,""),"")</f>
        <v>10</v>
      </c>
      <c r="K13" s="135">
        <f t="shared" si="2"/>
        <v>174792.15029768183</v>
      </c>
      <c r="L13" s="135">
        <f t="shared" si="0"/>
        <v>174792.15029768055</v>
      </c>
      <c r="M13" s="135">
        <f t="shared" si="1"/>
        <v>1.4764955267310142E-9</v>
      </c>
      <c r="N13" s="135"/>
      <c r="O13" s="135"/>
    </row>
    <row r="14" spans="2:19">
      <c r="B14" s="133"/>
      <c r="E14" s="145"/>
      <c r="F14" s="146"/>
      <c r="G14" s="134"/>
      <c r="J14" s="30" t="str">
        <f>IF(J13&lt;&gt;"",IF(J13+1&lt;=$C$11*VLOOKUP($R$2,$Q$16:R23,2,0),J13+1,""),"")</f>
        <v/>
      </c>
      <c r="K14" s="135" t="str">
        <f t="shared" si="2"/>
        <v/>
      </c>
      <c r="L14" s="135" t="str">
        <f t="shared" si="0"/>
        <v/>
      </c>
      <c r="M14" s="135" t="str">
        <f t="shared" si="1"/>
        <v/>
      </c>
      <c r="N14" s="135"/>
      <c r="O14" s="135"/>
    </row>
    <row r="15" spans="2:19">
      <c r="B15" s="133"/>
      <c r="E15" s="147"/>
      <c r="F15" s="148"/>
      <c r="G15" s="134"/>
      <c r="J15" s="30" t="str">
        <f>IF(J14&lt;&gt;"",IF(J14+1&lt;=$C$11*VLOOKUP($R$2,$Q$16:R24,2,0),J14+1,""),"")</f>
        <v/>
      </c>
      <c r="K15" s="135" t="str">
        <f t="shared" si="2"/>
        <v/>
      </c>
      <c r="L15" s="135" t="str">
        <f t="shared" si="0"/>
        <v/>
      </c>
      <c r="M15" s="135" t="str">
        <f t="shared" si="1"/>
        <v/>
      </c>
      <c r="N15" s="135"/>
      <c r="O15" s="135"/>
      <c r="Q15" s="77" t="s">
        <v>218</v>
      </c>
      <c r="R15" s="77" t="s">
        <v>225</v>
      </c>
    </row>
    <row r="16" spans="2:19">
      <c r="B16" s="133"/>
      <c r="E16" s="322">
        <f>R6/1000</f>
        <v>0.153</v>
      </c>
      <c r="F16" s="322"/>
      <c r="G16" s="134"/>
      <c r="J16" s="30" t="str">
        <f>IF(J15&lt;&gt;"",IF(J15+1&lt;=$C$11*VLOOKUP($R$2,$Q$16:R25,2,0),J15+1,""),"")</f>
        <v/>
      </c>
      <c r="K16" s="135" t="str">
        <f t="shared" si="2"/>
        <v/>
      </c>
      <c r="L16" s="135" t="str">
        <f t="shared" si="0"/>
        <v/>
      </c>
      <c r="M16" s="135" t="str">
        <f t="shared" si="1"/>
        <v/>
      </c>
      <c r="N16" s="135"/>
      <c r="O16" s="135"/>
      <c r="Q16" s="77">
        <v>1</v>
      </c>
      <c r="R16" s="77">
        <v>1</v>
      </c>
      <c r="S16" s="76" t="s">
        <v>226</v>
      </c>
    </row>
    <row r="17" spans="2:19">
      <c r="B17" s="133"/>
      <c r="G17" s="134"/>
      <c r="J17" s="30" t="str">
        <f>IF(J16&lt;&gt;"",IF(J16+1&lt;=$C$11*VLOOKUP($R$2,$Q$16:R26,2,0),J16+1,""),"")</f>
        <v/>
      </c>
      <c r="K17" s="135" t="str">
        <f t="shared" si="2"/>
        <v/>
      </c>
      <c r="L17" s="135" t="str">
        <f t="shared" si="0"/>
        <v/>
      </c>
      <c r="M17" s="135" t="str">
        <f t="shared" si="1"/>
        <v/>
      </c>
      <c r="N17" s="135"/>
      <c r="O17" s="135"/>
      <c r="Q17" s="77">
        <v>2</v>
      </c>
      <c r="R17" s="77">
        <v>2</v>
      </c>
      <c r="S17" s="76" t="s">
        <v>227</v>
      </c>
    </row>
    <row r="18" spans="2:19">
      <c r="B18" s="133"/>
      <c r="E18" s="142" t="s">
        <v>242</v>
      </c>
      <c r="G18" s="134"/>
      <c r="J18" s="30" t="str">
        <f>IF(J17&lt;&gt;"",IF(J17+1&lt;=$C$11*VLOOKUP($R$2,$Q$16:R27,2,0),J17+1,""),"")</f>
        <v/>
      </c>
      <c r="K18" s="135" t="str">
        <f t="shared" si="2"/>
        <v/>
      </c>
      <c r="L18" s="135" t="str">
        <f t="shared" si="0"/>
        <v/>
      </c>
      <c r="M18" s="135" t="str">
        <f t="shared" si="1"/>
        <v/>
      </c>
      <c r="N18" s="135"/>
      <c r="O18" s="135"/>
      <c r="Q18" s="77">
        <v>3</v>
      </c>
      <c r="R18" s="77">
        <v>4</v>
      </c>
      <c r="S18" s="76" t="s">
        <v>228</v>
      </c>
    </row>
    <row r="19" spans="2:19">
      <c r="B19" s="133"/>
      <c r="G19" s="134"/>
      <c r="J19" s="30" t="str">
        <f>IF(J18&lt;&gt;"",IF(J18+1&lt;=$C$11*VLOOKUP($R$2,$Q$16:R28,2,0),J18+1,""),"")</f>
        <v/>
      </c>
      <c r="K19" s="135" t="str">
        <f t="shared" si="2"/>
        <v/>
      </c>
      <c r="L19" s="135" t="str">
        <f t="shared" si="0"/>
        <v/>
      </c>
      <c r="M19" s="135" t="str">
        <f t="shared" si="1"/>
        <v/>
      </c>
      <c r="N19" s="135"/>
      <c r="O19" s="135"/>
      <c r="Q19" s="77">
        <v>4</v>
      </c>
      <c r="R19" s="77">
        <v>12</v>
      </c>
      <c r="S19" s="76" t="s">
        <v>229</v>
      </c>
    </row>
    <row r="20" spans="2:19" ht="16.5" customHeight="1">
      <c r="B20" s="133"/>
      <c r="C20" s="323" t="str">
        <f>CONCATENATE(VLOOKUP(R2,Q16:S19,3,0)," ","törlesztés:")</f>
        <v>Éves törlesztés:</v>
      </c>
      <c r="D20" s="323"/>
      <c r="E20" s="324">
        <f>PMT(E16/VLOOKUP(R2,Q16:R19,2,0),C11*VLOOKUP(R2,Q16:R19,2,0),-F7,,VLOOKUP(R3,Q22:R23,2,0))</f>
        <v>174792.15029768055</v>
      </c>
      <c r="F20" s="324"/>
      <c r="G20" s="134"/>
      <c r="J20" s="30" t="str">
        <f>IF(J19&lt;&gt;"",IF(J19+1&lt;=$C$11*VLOOKUP($R$2,$Q$16:R29,2,0),J19+1,""),"")</f>
        <v/>
      </c>
      <c r="K20" s="135" t="str">
        <f t="shared" si="2"/>
        <v/>
      </c>
      <c r="L20" s="135" t="str">
        <f t="shared" si="0"/>
        <v/>
      </c>
      <c r="M20" s="135" t="str">
        <f t="shared" si="1"/>
        <v/>
      </c>
      <c r="N20" s="135"/>
      <c r="O20" s="135"/>
    </row>
    <row r="21" spans="2:19" ht="15" thickBot="1">
      <c r="B21" s="149"/>
      <c r="C21" s="150"/>
      <c r="D21" s="150"/>
      <c r="E21" s="150"/>
      <c r="F21" s="150"/>
      <c r="G21" s="151"/>
      <c r="J21" s="30" t="str">
        <f>IF(J20&lt;&gt;"",IF(J20+1&lt;=$C$11*VLOOKUP($R$2,$Q$16:R30,2,0),J20+1,""),"")</f>
        <v/>
      </c>
      <c r="K21" s="135" t="str">
        <f t="shared" si="2"/>
        <v/>
      </c>
      <c r="L21" s="135" t="str">
        <f t="shared" si="0"/>
        <v/>
      </c>
      <c r="M21" s="135" t="str">
        <f t="shared" si="1"/>
        <v/>
      </c>
      <c r="N21" s="135"/>
      <c r="O21" s="135"/>
      <c r="Q21" s="77" t="s">
        <v>230</v>
      </c>
      <c r="R21" s="77" t="s">
        <v>217</v>
      </c>
    </row>
    <row r="22" spans="2:19">
      <c r="J22" s="30" t="str">
        <f>IF(J21&lt;&gt;"",IF(J21+1&lt;=$C$11*VLOOKUP($R$2,$Q$16:R31,2,0),J21+1,""),"")</f>
        <v/>
      </c>
      <c r="K22" s="135" t="str">
        <f t="shared" si="2"/>
        <v/>
      </c>
      <c r="L22" s="135" t="str">
        <f t="shared" si="0"/>
        <v/>
      </c>
      <c r="M22" s="135" t="str">
        <f t="shared" si="1"/>
        <v/>
      </c>
      <c r="N22" s="135"/>
      <c r="O22" s="135"/>
      <c r="Q22" s="77">
        <v>1</v>
      </c>
      <c r="R22" s="77">
        <v>1</v>
      </c>
    </row>
    <row r="23" spans="2:19">
      <c r="J23" s="30" t="str">
        <f>IF(J22&lt;&gt;"",IF(J22+1&lt;=$C$11*VLOOKUP($R$2,$Q$16:R32,2,0),J22+1,""),"")</f>
        <v/>
      </c>
      <c r="K23" s="135" t="str">
        <f t="shared" si="2"/>
        <v/>
      </c>
      <c r="L23" s="135" t="str">
        <f t="shared" si="0"/>
        <v/>
      </c>
      <c r="M23" s="135" t="str">
        <f t="shared" si="1"/>
        <v/>
      </c>
      <c r="N23" s="135"/>
      <c r="O23" s="135"/>
      <c r="Q23" s="77">
        <v>2</v>
      </c>
      <c r="R23" s="77">
        <v>0</v>
      </c>
    </row>
    <row r="24" spans="2:19">
      <c r="J24" s="30" t="str">
        <f>IF(J23&lt;&gt;"",IF(J23+1&lt;=$C$11*VLOOKUP($R$2,$Q$16:R33,2,0),J23+1,""),"")</f>
        <v/>
      </c>
      <c r="K24" s="135" t="str">
        <f t="shared" si="2"/>
        <v/>
      </c>
      <c r="L24" s="135" t="str">
        <f t="shared" si="0"/>
        <v/>
      </c>
      <c r="M24" s="135" t="str">
        <f t="shared" si="1"/>
        <v/>
      </c>
      <c r="N24" s="135"/>
      <c r="O24" s="135"/>
    </row>
    <row r="25" spans="2:19">
      <c r="J25" s="30" t="str">
        <f>IF(J24&lt;&gt;"",IF(J24+1&lt;=$C$11*VLOOKUP($R$2,$Q$16:R34,2,0),J24+1,""),"")</f>
        <v/>
      </c>
      <c r="K25" s="135" t="str">
        <f t="shared" si="2"/>
        <v/>
      </c>
      <c r="L25" s="135" t="str">
        <f t="shared" si="0"/>
        <v/>
      </c>
      <c r="M25" s="135" t="str">
        <f t="shared" si="1"/>
        <v/>
      </c>
      <c r="N25" s="135"/>
      <c r="O25" s="135"/>
    </row>
    <row r="26" spans="2:19">
      <c r="J26" s="30" t="str">
        <f>IF(J25&lt;&gt;"",IF(J25+1&lt;=$C$11*VLOOKUP($R$2,$Q$16:R35,2,0),J25+1,""),"")</f>
        <v/>
      </c>
      <c r="K26" s="135" t="str">
        <f t="shared" si="2"/>
        <v/>
      </c>
      <c r="L26" s="135" t="str">
        <f t="shared" si="0"/>
        <v/>
      </c>
      <c r="M26" s="135" t="str">
        <f t="shared" si="1"/>
        <v/>
      </c>
      <c r="N26" s="135"/>
      <c r="O26" s="135"/>
    </row>
    <row r="27" spans="2:19">
      <c r="J27" s="30" t="str">
        <f>IF(J26&lt;&gt;"",IF(J26+1&lt;=$C$11*VLOOKUP($R$2,$Q$16:R36,2,0),J26+1,""),"")</f>
        <v/>
      </c>
      <c r="K27" s="135" t="str">
        <f t="shared" si="2"/>
        <v/>
      </c>
      <c r="L27" s="135" t="str">
        <f t="shared" si="0"/>
        <v/>
      </c>
      <c r="M27" s="135" t="str">
        <f t="shared" si="1"/>
        <v/>
      </c>
      <c r="N27" s="135"/>
      <c r="O27" s="135"/>
    </row>
    <row r="28" spans="2:19">
      <c r="J28" s="30" t="str">
        <f>IF(J27&lt;&gt;"",IF(J27+1&lt;=$C$11*VLOOKUP($R$2,$Q$16:R37,2,0),J27+1,""),"")</f>
        <v/>
      </c>
      <c r="K28" s="135" t="str">
        <f t="shared" si="2"/>
        <v/>
      </c>
      <c r="L28" s="135" t="str">
        <f t="shared" si="0"/>
        <v/>
      </c>
      <c r="M28" s="135" t="str">
        <f t="shared" si="1"/>
        <v/>
      </c>
      <c r="N28" s="135"/>
      <c r="O28" s="135"/>
    </row>
    <row r="29" spans="2:19">
      <c r="J29" s="30" t="str">
        <f>IF(J28&lt;&gt;"",IF(J28+1&lt;=$C$11*VLOOKUP($R$2,$Q$16:R38,2,0),J28+1,""),"")</f>
        <v/>
      </c>
      <c r="K29" s="135" t="str">
        <f t="shared" si="2"/>
        <v/>
      </c>
      <c r="L29" s="135" t="str">
        <f t="shared" si="0"/>
        <v/>
      </c>
      <c r="M29" s="135" t="str">
        <f t="shared" si="1"/>
        <v/>
      </c>
      <c r="N29" s="135"/>
      <c r="O29" s="135"/>
    </row>
    <row r="30" spans="2:19">
      <c r="J30" s="30" t="str">
        <f>IF(J29&lt;&gt;"",IF(J29+1&lt;=$C$11*VLOOKUP($R$2,$Q$16:R39,2,0),J29+1,""),"")</f>
        <v/>
      </c>
      <c r="K30" s="135" t="str">
        <f t="shared" si="2"/>
        <v/>
      </c>
      <c r="L30" s="135" t="str">
        <f t="shared" si="0"/>
        <v/>
      </c>
      <c r="M30" s="135" t="str">
        <f t="shared" si="1"/>
        <v/>
      </c>
      <c r="N30" s="135"/>
      <c r="O30" s="135"/>
    </row>
    <row r="31" spans="2:19">
      <c r="J31" s="30" t="str">
        <f>IF(J30&lt;&gt;"",IF(J30+1&lt;=$C$11*VLOOKUP($R$2,$Q$16:R40,2,0),J30+1,""),"")</f>
        <v/>
      </c>
      <c r="K31" s="135" t="str">
        <f t="shared" si="2"/>
        <v/>
      </c>
      <c r="L31" s="135" t="str">
        <f t="shared" si="0"/>
        <v/>
      </c>
      <c r="M31" s="135" t="str">
        <f t="shared" si="1"/>
        <v/>
      </c>
      <c r="N31" s="135"/>
      <c r="O31" s="135"/>
    </row>
    <row r="32" spans="2:19">
      <c r="J32" s="30" t="str">
        <f>IF(J31&lt;&gt;"",IF(J31+1&lt;=$C$11*VLOOKUP($R$2,$Q$16:R41,2,0),J31+1,""),"")</f>
        <v/>
      </c>
      <c r="K32" s="135" t="str">
        <f t="shared" si="2"/>
        <v/>
      </c>
      <c r="L32" s="135" t="str">
        <f t="shared" si="0"/>
        <v/>
      </c>
      <c r="M32" s="135" t="str">
        <f t="shared" si="1"/>
        <v/>
      </c>
      <c r="N32" s="135"/>
      <c r="O32" s="135"/>
    </row>
    <row r="33" spans="10:15">
      <c r="J33" s="30" t="str">
        <f>IF(J32&lt;&gt;"",IF(J32+1&lt;=$C$11*VLOOKUP($R$2,$Q$16:R42,2,0),J32+1,""),"")</f>
        <v/>
      </c>
      <c r="K33" s="135" t="str">
        <f t="shared" si="2"/>
        <v/>
      </c>
      <c r="L33" s="135" t="str">
        <f t="shared" si="0"/>
        <v/>
      </c>
      <c r="M33" s="135" t="str">
        <f t="shared" si="1"/>
        <v/>
      </c>
      <c r="N33" s="135"/>
      <c r="O33" s="135"/>
    </row>
    <row r="34" spans="10:15">
      <c r="J34" s="30" t="str">
        <f>IF(J33&lt;&gt;"",IF(J33+1&lt;=$C$11*VLOOKUP($R$2,$Q$16:R43,2,0),J33+1,""),"")</f>
        <v/>
      </c>
      <c r="K34" s="135" t="str">
        <f t="shared" si="2"/>
        <v/>
      </c>
      <c r="L34" s="135" t="str">
        <f t="shared" si="0"/>
        <v/>
      </c>
      <c r="M34" s="135" t="str">
        <f t="shared" si="1"/>
        <v/>
      </c>
      <c r="N34" s="135"/>
      <c r="O34" s="135"/>
    </row>
    <row r="35" spans="10:15">
      <c r="J35" s="30" t="str">
        <f>IF(J34&lt;&gt;"",IF(J34+1&lt;=$C$11*VLOOKUP($R$2,$Q$16:R44,2,0),J34+1,""),"")</f>
        <v/>
      </c>
      <c r="K35" s="135" t="str">
        <f t="shared" si="2"/>
        <v/>
      </c>
      <c r="L35" s="135" t="str">
        <f t="shared" si="0"/>
        <v/>
      </c>
      <c r="M35" s="135" t="str">
        <f t="shared" si="1"/>
        <v/>
      </c>
      <c r="N35" s="135"/>
      <c r="O35" s="135"/>
    </row>
    <row r="36" spans="10:15">
      <c r="J36" s="30" t="str">
        <f>IF(J35&lt;&gt;"",IF(J35+1&lt;=$C$11*VLOOKUP($R$2,$Q$16:R45,2,0),J35+1,""),"")</f>
        <v/>
      </c>
      <c r="K36" s="135" t="str">
        <f t="shared" si="2"/>
        <v/>
      </c>
      <c r="L36" s="135" t="str">
        <f t="shared" si="0"/>
        <v/>
      </c>
      <c r="M36" s="135" t="str">
        <f t="shared" si="1"/>
        <v/>
      </c>
      <c r="N36" s="135"/>
      <c r="O36" s="135"/>
    </row>
    <row r="37" spans="10:15">
      <c r="J37" s="30" t="str">
        <f>IF(J36&lt;&gt;"",IF(J36+1&lt;=$C$11*VLOOKUP($R$2,$Q$16:R46,2,0),J36+1,""),"")</f>
        <v/>
      </c>
      <c r="K37" s="135" t="str">
        <f t="shared" si="2"/>
        <v/>
      </c>
      <c r="L37" s="135" t="str">
        <f t="shared" si="0"/>
        <v/>
      </c>
      <c r="M37" s="135" t="str">
        <f t="shared" si="1"/>
        <v/>
      </c>
      <c r="N37" s="135"/>
      <c r="O37" s="135"/>
    </row>
    <row r="38" spans="10:15">
      <c r="J38" s="30" t="str">
        <f>IF(J37&lt;&gt;"",IF(J37+1&lt;=$C$11*VLOOKUP($R$2,$Q$16:R47,2,0),J37+1,""),"")</f>
        <v/>
      </c>
      <c r="K38" s="135" t="str">
        <f t="shared" si="2"/>
        <v/>
      </c>
      <c r="L38" s="135" t="str">
        <f t="shared" si="0"/>
        <v/>
      </c>
      <c r="M38" s="135" t="str">
        <f t="shared" si="1"/>
        <v/>
      </c>
      <c r="N38" s="135"/>
      <c r="O38" s="135"/>
    </row>
    <row r="39" spans="10:15">
      <c r="J39" s="30" t="str">
        <f>IF(J38&lt;&gt;"",IF(J38+1&lt;=$C$11*VLOOKUP($R$2,$Q$16:R48,2,0),J38+1,""),"")</f>
        <v/>
      </c>
      <c r="K39" s="135" t="str">
        <f t="shared" si="2"/>
        <v/>
      </c>
      <c r="L39" s="135" t="str">
        <f t="shared" si="0"/>
        <v/>
      </c>
      <c r="M39" s="135" t="str">
        <f t="shared" si="1"/>
        <v/>
      </c>
      <c r="N39" s="135"/>
      <c r="O39" s="135"/>
    </row>
    <row r="40" spans="10:15">
      <c r="J40" s="30" t="str">
        <f>IF(J39&lt;&gt;"",IF(J39+1&lt;=$C$11*VLOOKUP($R$2,$Q$16:R49,2,0),J39+1,""),"")</f>
        <v/>
      </c>
      <c r="K40" s="135" t="str">
        <f t="shared" si="2"/>
        <v/>
      </c>
      <c r="L40" s="135" t="str">
        <f t="shared" si="0"/>
        <v/>
      </c>
      <c r="M40" s="135" t="str">
        <f t="shared" si="1"/>
        <v/>
      </c>
      <c r="N40" s="135"/>
      <c r="O40" s="135"/>
    </row>
    <row r="41" spans="10:15">
      <c r="J41" s="30" t="str">
        <f>IF(J40&lt;&gt;"",IF(J40+1&lt;=$C$11*VLOOKUP($R$2,$Q$16:R50,2,0),J40+1,""),"")</f>
        <v/>
      </c>
      <c r="K41" s="135" t="str">
        <f t="shared" si="2"/>
        <v/>
      </c>
      <c r="L41" s="135" t="str">
        <f t="shared" si="0"/>
        <v/>
      </c>
      <c r="M41" s="135" t="str">
        <f t="shared" si="1"/>
        <v/>
      </c>
      <c r="N41" s="135"/>
      <c r="O41" s="135"/>
    </row>
    <row r="42" spans="10:15">
      <c r="J42" s="30" t="str">
        <f>IF(J41&lt;&gt;"",IF(J41+1&lt;=$C$11*VLOOKUP($R$2,$Q$16:R51,2,0),J41+1,""),"")</f>
        <v/>
      </c>
      <c r="K42" s="135" t="str">
        <f t="shared" si="2"/>
        <v/>
      </c>
      <c r="L42" s="135" t="str">
        <f t="shared" si="0"/>
        <v/>
      </c>
      <c r="M42" s="135" t="str">
        <f t="shared" si="1"/>
        <v/>
      </c>
      <c r="N42" s="135"/>
      <c r="O42" s="135"/>
    </row>
    <row r="43" spans="10:15">
      <c r="J43" s="30" t="str">
        <f>IF(J42&lt;&gt;"",IF(J42+1&lt;=$C$11*VLOOKUP($R$2,$Q$16:R52,2,0),J42+1,""),"")</f>
        <v/>
      </c>
      <c r="K43" s="135" t="str">
        <f t="shared" si="2"/>
        <v/>
      </c>
      <c r="L43" s="135" t="str">
        <f t="shared" si="0"/>
        <v/>
      </c>
      <c r="M43" s="135" t="str">
        <f t="shared" si="1"/>
        <v/>
      </c>
      <c r="N43" s="135"/>
      <c r="O43" s="135"/>
    </row>
    <row r="44" spans="10:15">
      <c r="J44" s="30" t="str">
        <f>IF(J43&lt;&gt;"",IF(J43+1&lt;=$C$11*VLOOKUP($R$2,$Q$16:R53,2,0),J43+1,""),"")</f>
        <v/>
      </c>
      <c r="K44" s="135" t="str">
        <f t="shared" si="2"/>
        <v/>
      </c>
      <c r="L44" s="135" t="str">
        <f t="shared" si="0"/>
        <v/>
      </c>
      <c r="M44" s="135" t="str">
        <f t="shared" si="1"/>
        <v/>
      </c>
      <c r="N44" s="135"/>
      <c r="O44" s="135"/>
    </row>
    <row r="45" spans="10:15">
      <c r="J45" s="30" t="str">
        <f>IF(J44&lt;&gt;"",IF(J44+1&lt;=$C$11*VLOOKUP($R$2,$Q$16:R54,2,0),J44+1,""),"")</f>
        <v/>
      </c>
      <c r="K45" s="135" t="str">
        <f t="shared" si="2"/>
        <v/>
      </c>
      <c r="L45" s="135" t="str">
        <f t="shared" si="0"/>
        <v/>
      </c>
      <c r="M45" s="135" t="str">
        <f t="shared" si="1"/>
        <v/>
      </c>
      <c r="N45" s="135"/>
      <c r="O45" s="135"/>
    </row>
    <row r="46" spans="10:15">
      <c r="J46" s="30" t="str">
        <f>IF(J45&lt;&gt;"",IF(J45+1&lt;=$C$11*VLOOKUP($R$2,$Q$16:R55,2,0),J45+1,""),"")</f>
        <v/>
      </c>
      <c r="K46" s="135" t="str">
        <f t="shared" si="2"/>
        <v/>
      </c>
      <c r="L46" s="135" t="str">
        <f t="shared" si="0"/>
        <v/>
      </c>
      <c r="M46" s="135" t="str">
        <f t="shared" si="1"/>
        <v/>
      </c>
      <c r="N46" s="135"/>
      <c r="O46" s="135"/>
    </row>
    <row r="47" spans="10:15">
      <c r="J47" s="30" t="str">
        <f>IF(J46&lt;&gt;"",IF(J46+1&lt;=$C$11*VLOOKUP($R$2,$Q$16:R56,2,0),J46+1,""),"")</f>
        <v/>
      </c>
      <c r="K47" s="135" t="str">
        <f t="shared" si="2"/>
        <v/>
      </c>
      <c r="L47" s="135" t="str">
        <f t="shared" si="0"/>
        <v/>
      </c>
      <c r="M47" s="135" t="str">
        <f t="shared" si="1"/>
        <v/>
      </c>
      <c r="N47" s="135"/>
      <c r="O47" s="135"/>
    </row>
    <row r="48" spans="10:15">
      <c r="J48" s="30" t="str">
        <f>IF(J47&lt;&gt;"",IF(J47+1&lt;=$C$11*VLOOKUP($R$2,$Q$16:R57,2,0),J47+1,""),"")</f>
        <v/>
      </c>
      <c r="K48" s="135" t="str">
        <f t="shared" si="2"/>
        <v/>
      </c>
      <c r="L48" s="135" t="str">
        <f t="shared" si="0"/>
        <v/>
      </c>
      <c r="M48" s="135" t="str">
        <f t="shared" si="1"/>
        <v/>
      </c>
      <c r="N48" s="135"/>
      <c r="O48" s="135"/>
    </row>
    <row r="49" spans="10:15">
      <c r="J49" s="30" t="str">
        <f>IF(J48&lt;&gt;"",IF(J48+1&lt;=$C$11*VLOOKUP($R$2,$Q$16:R58,2,0),J48+1,""),"")</f>
        <v/>
      </c>
      <c r="K49" s="135" t="str">
        <f t="shared" si="2"/>
        <v/>
      </c>
      <c r="L49" s="135" t="str">
        <f t="shared" si="0"/>
        <v/>
      </c>
      <c r="M49" s="135" t="str">
        <f t="shared" si="1"/>
        <v/>
      </c>
      <c r="N49" s="135"/>
      <c r="O49" s="135"/>
    </row>
    <row r="50" spans="10:15">
      <c r="J50" s="30" t="str">
        <f>IF(J49&lt;&gt;"",IF(J49+1&lt;=$C$11*VLOOKUP($R$2,$Q$16:R59,2,0),J49+1,""),"")</f>
        <v/>
      </c>
      <c r="K50" s="135" t="str">
        <f t="shared" si="2"/>
        <v/>
      </c>
      <c r="L50" s="135" t="str">
        <f t="shared" si="0"/>
        <v/>
      </c>
      <c r="M50" s="135" t="str">
        <f t="shared" si="1"/>
        <v/>
      </c>
      <c r="N50" s="135"/>
      <c r="O50" s="135"/>
    </row>
    <row r="51" spans="10:15">
      <c r="J51" s="30" t="str">
        <f>IF(J50&lt;&gt;"",IF(J50+1&lt;=$C$11*VLOOKUP($R$2,$Q$16:R60,2,0),J50+1,""),"")</f>
        <v/>
      </c>
      <c r="K51" s="135" t="str">
        <f t="shared" si="2"/>
        <v/>
      </c>
      <c r="L51" s="135" t="str">
        <f t="shared" si="0"/>
        <v/>
      </c>
      <c r="M51" s="135" t="str">
        <f t="shared" si="1"/>
        <v/>
      </c>
      <c r="N51" s="135"/>
      <c r="O51" s="135"/>
    </row>
    <row r="52" spans="10:15">
      <c r="J52" s="30" t="str">
        <f>IF(J51&lt;&gt;"",IF(J51+1&lt;=$C$11*VLOOKUP($R$2,$Q$16:R61,2,0),J51+1,""),"")</f>
        <v/>
      </c>
      <c r="K52" s="135" t="str">
        <f t="shared" si="2"/>
        <v/>
      </c>
      <c r="L52" s="135" t="str">
        <f t="shared" si="0"/>
        <v/>
      </c>
      <c r="M52" s="135" t="str">
        <f t="shared" si="1"/>
        <v/>
      </c>
      <c r="N52" s="135"/>
      <c r="O52" s="135"/>
    </row>
    <row r="53" spans="10:15">
      <c r="J53" s="30" t="str">
        <f>IF(J52&lt;&gt;"",IF(J52+1&lt;=$C$11*VLOOKUP($R$2,$Q$16:R62,2,0),J52+1,""),"")</f>
        <v/>
      </c>
      <c r="K53" s="135" t="str">
        <f t="shared" si="2"/>
        <v/>
      </c>
      <c r="L53" s="135" t="str">
        <f t="shared" si="0"/>
        <v/>
      </c>
      <c r="M53" s="135" t="str">
        <f t="shared" si="1"/>
        <v/>
      </c>
      <c r="N53" s="135"/>
      <c r="O53" s="135"/>
    </row>
    <row r="54" spans="10:15">
      <c r="J54" s="30" t="str">
        <f>IF(J53&lt;&gt;"",IF(J53+1&lt;=$C$11*VLOOKUP($R$2,$Q$16:R63,2,0),J53+1,""),"")</f>
        <v/>
      </c>
      <c r="K54" s="135" t="str">
        <f t="shared" si="2"/>
        <v/>
      </c>
      <c r="L54" s="135" t="str">
        <f t="shared" si="0"/>
        <v/>
      </c>
      <c r="M54" s="135" t="str">
        <f t="shared" si="1"/>
        <v/>
      </c>
      <c r="N54" s="135"/>
      <c r="O54" s="135"/>
    </row>
    <row r="55" spans="10:15">
      <c r="J55" s="30" t="str">
        <f>IF(J54&lt;&gt;"",IF(J54+1&lt;=$C$11*VLOOKUP($R$2,$Q$16:R64,2,0),J54+1,""),"")</f>
        <v/>
      </c>
      <c r="K55" s="135" t="str">
        <f t="shared" si="2"/>
        <v/>
      </c>
      <c r="L55" s="135" t="str">
        <f t="shared" si="0"/>
        <v/>
      </c>
      <c r="M55" s="135" t="str">
        <f t="shared" si="1"/>
        <v/>
      </c>
      <c r="N55" s="135"/>
      <c r="O55" s="135"/>
    </row>
    <row r="56" spans="10:15">
      <c r="J56" s="30" t="str">
        <f>IF(J55&lt;&gt;"",IF(J55+1&lt;=$C$11*VLOOKUP($R$2,$Q$16:R65,2,0),J55+1,""),"")</f>
        <v/>
      </c>
      <c r="K56" s="135" t="str">
        <f t="shared" si="2"/>
        <v/>
      </c>
      <c r="L56" s="135" t="str">
        <f t="shared" si="0"/>
        <v/>
      </c>
      <c r="M56" s="135" t="str">
        <f t="shared" si="1"/>
        <v/>
      </c>
      <c r="N56" s="135"/>
      <c r="O56" s="135"/>
    </row>
    <row r="57" spans="10:15">
      <c r="J57" s="30" t="str">
        <f>IF(J56&lt;&gt;"",IF(J56+1&lt;=$C$11*VLOOKUP($R$2,$Q$16:R66,2,0),J56+1,""),"")</f>
        <v/>
      </c>
      <c r="K57" s="135" t="str">
        <f t="shared" si="2"/>
        <v/>
      </c>
      <c r="L57" s="135" t="str">
        <f t="shared" si="0"/>
        <v/>
      </c>
      <c r="M57" s="135" t="str">
        <f t="shared" si="1"/>
        <v/>
      </c>
      <c r="N57" s="135"/>
      <c r="O57" s="135"/>
    </row>
    <row r="58" spans="10:15">
      <c r="J58" s="30" t="str">
        <f>IF(J57&lt;&gt;"",IF(J57+1&lt;=$C$11*VLOOKUP($R$2,$Q$16:R67,2,0),J57+1,""),"")</f>
        <v/>
      </c>
      <c r="K58" s="135" t="str">
        <f t="shared" si="2"/>
        <v/>
      </c>
      <c r="L58" s="135" t="str">
        <f t="shared" si="0"/>
        <v/>
      </c>
      <c r="M58" s="135" t="str">
        <f t="shared" si="1"/>
        <v/>
      </c>
      <c r="N58" s="135"/>
      <c r="O58" s="135"/>
    </row>
    <row r="59" spans="10:15">
      <c r="J59" s="30" t="str">
        <f>IF(J58&lt;&gt;"",IF(J58+1&lt;=$C$11*VLOOKUP($R$2,$Q$16:R68,2,0),J58+1,""),"")</f>
        <v/>
      </c>
      <c r="K59" s="135" t="str">
        <f t="shared" si="2"/>
        <v/>
      </c>
      <c r="L59" s="135" t="str">
        <f t="shared" si="0"/>
        <v/>
      </c>
      <c r="M59" s="135" t="str">
        <f t="shared" si="1"/>
        <v/>
      </c>
      <c r="N59" s="135"/>
      <c r="O59" s="135"/>
    </row>
    <row r="60" spans="10:15">
      <c r="J60" s="30" t="str">
        <f>IF(J59&lt;&gt;"",IF(J59+1&lt;=$C$11*VLOOKUP($R$2,$Q$16:R69,2,0),J59+1,""),"")</f>
        <v/>
      </c>
      <c r="K60" s="135" t="str">
        <f t="shared" si="2"/>
        <v/>
      </c>
      <c r="L60" s="135" t="str">
        <f t="shared" si="0"/>
        <v/>
      </c>
      <c r="M60" s="135" t="str">
        <f t="shared" si="1"/>
        <v/>
      </c>
      <c r="N60" s="135"/>
      <c r="O60" s="135"/>
    </row>
    <row r="61" spans="10:15">
      <c r="J61" s="30" t="str">
        <f>IF(J60&lt;&gt;"",IF(J60+1&lt;=$C$11*VLOOKUP($R$2,$Q$16:R70,2,0),J60+1,""),"")</f>
        <v/>
      </c>
      <c r="K61" s="135" t="str">
        <f t="shared" si="2"/>
        <v/>
      </c>
      <c r="L61" s="135" t="str">
        <f t="shared" si="0"/>
        <v/>
      </c>
      <c r="M61" s="135" t="str">
        <f t="shared" si="1"/>
        <v/>
      </c>
      <c r="N61" s="135"/>
      <c r="O61" s="135"/>
    </row>
    <row r="62" spans="10:15">
      <c r="J62" s="30" t="str">
        <f>IF(J61&lt;&gt;"",IF(J61+1&lt;=$C$11*VLOOKUP($R$2,$Q$16:R71,2,0),J61+1,""),"")</f>
        <v/>
      </c>
      <c r="K62" s="135" t="str">
        <f t="shared" si="2"/>
        <v/>
      </c>
      <c r="L62" s="135" t="str">
        <f t="shared" si="0"/>
        <v/>
      </c>
      <c r="M62" s="135" t="str">
        <f t="shared" si="1"/>
        <v/>
      </c>
      <c r="N62" s="135"/>
      <c r="O62" s="135"/>
    </row>
    <row r="63" spans="10:15">
      <c r="J63" s="30" t="str">
        <f>IF(J62&lt;&gt;"",IF(J62+1&lt;=$C$11*VLOOKUP($R$2,$Q$16:R72,2,0),J62+1,""),"")</f>
        <v/>
      </c>
      <c r="K63" s="135" t="str">
        <f t="shared" si="2"/>
        <v/>
      </c>
      <c r="L63" s="135" t="str">
        <f t="shared" si="0"/>
        <v/>
      </c>
      <c r="M63" s="135" t="str">
        <f t="shared" si="1"/>
        <v/>
      </c>
      <c r="N63" s="135"/>
      <c r="O63" s="135"/>
    </row>
    <row r="64" spans="10:15">
      <c r="J64" s="30" t="str">
        <f>IF(J63&lt;&gt;"",IF(J63+1&lt;=$C$11*VLOOKUP($R$2,$Q$16:R73,2,0),J63+1,""),"")</f>
        <v/>
      </c>
      <c r="K64" s="135" t="str">
        <f t="shared" si="2"/>
        <v/>
      </c>
      <c r="L64" s="135" t="str">
        <f t="shared" si="0"/>
        <v/>
      </c>
      <c r="M64" s="135" t="str">
        <f t="shared" si="1"/>
        <v/>
      </c>
      <c r="N64" s="135"/>
      <c r="O64" s="135"/>
    </row>
    <row r="65" spans="10:15">
      <c r="J65" s="30" t="str">
        <f>IF(J64&lt;&gt;"",IF(J64+1&lt;=$C$11*VLOOKUP($R$2,$Q$16:R74,2,0),J64+1,""),"")</f>
        <v/>
      </c>
      <c r="K65" s="135" t="str">
        <f t="shared" si="2"/>
        <v/>
      </c>
      <c r="L65" s="135" t="str">
        <f t="shared" si="0"/>
        <v/>
      </c>
      <c r="M65" s="135" t="str">
        <f t="shared" si="1"/>
        <v/>
      </c>
      <c r="N65" s="135"/>
      <c r="O65" s="135"/>
    </row>
    <row r="66" spans="10:15">
      <c r="J66" s="30" t="str">
        <f>IF(J65&lt;&gt;"",IF(J65+1&lt;=$C$11*VLOOKUP($R$2,$Q$16:R75,2,0),J65+1,""),"")</f>
        <v/>
      </c>
      <c r="K66" s="135" t="str">
        <f t="shared" si="2"/>
        <v/>
      </c>
      <c r="L66" s="135" t="str">
        <f t="shared" si="0"/>
        <v/>
      </c>
      <c r="M66" s="135" t="str">
        <f t="shared" si="1"/>
        <v/>
      </c>
      <c r="N66" s="135"/>
      <c r="O66" s="135"/>
    </row>
    <row r="67" spans="10:15">
      <c r="J67" s="30" t="str">
        <f>IF(J66&lt;&gt;"",IF(J66+1&lt;=$C$11*VLOOKUP($R$2,$Q$16:R76,2,0),J66+1,""),"")</f>
        <v/>
      </c>
      <c r="K67" s="135" t="str">
        <f t="shared" si="2"/>
        <v/>
      </c>
      <c r="L67" s="135" t="str">
        <f t="shared" si="0"/>
        <v/>
      </c>
      <c r="M67" s="135" t="str">
        <f t="shared" si="1"/>
        <v/>
      </c>
      <c r="N67" s="135"/>
      <c r="O67" s="135"/>
    </row>
    <row r="68" spans="10:15">
      <c r="J68" s="30" t="str">
        <f>IF(J67&lt;&gt;"",IF(J67+1&lt;=$C$11*VLOOKUP($R$2,$Q$16:R77,2,0),J67+1,""),"")</f>
        <v/>
      </c>
      <c r="K68" s="135" t="str">
        <f t="shared" si="2"/>
        <v/>
      </c>
      <c r="L68" s="135" t="str">
        <f t="shared" si="0"/>
        <v/>
      </c>
      <c r="M68" s="135" t="str">
        <f t="shared" si="1"/>
        <v/>
      </c>
      <c r="N68" s="135"/>
      <c r="O68" s="135"/>
    </row>
    <row r="69" spans="10:15">
      <c r="J69" s="30" t="str">
        <f>IF(J68&lt;&gt;"",IF(J68+1&lt;=$C$11*VLOOKUP($R$2,$Q$16:R78,2,0),J68+1,""),"")</f>
        <v/>
      </c>
      <c r="K69" s="135" t="str">
        <f t="shared" si="2"/>
        <v/>
      </c>
      <c r="L69" s="135" t="str">
        <f t="shared" ref="L69:L123" si="3">IF(J69="","",$E$20)</f>
        <v/>
      </c>
      <c r="M69" s="135" t="str">
        <f t="shared" ref="M69:M123" si="4">IF(J69="","",IF($R$3=1,(K69-L69)*(1+$R$8),K69*(1+$R$8)-L69))</f>
        <v/>
      </c>
      <c r="N69" s="135"/>
      <c r="O69" s="135"/>
    </row>
    <row r="70" spans="10:15">
      <c r="J70" s="30" t="str">
        <f>IF(J69&lt;&gt;"",IF(J69+1&lt;=$C$11*VLOOKUP($R$2,$Q$16:R79,2,0),J69+1,""),"")</f>
        <v/>
      </c>
      <c r="K70" s="135" t="str">
        <f t="shared" ref="K70:K123" si="5">IF(J70="","",M69)</f>
        <v/>
      </c>
      <c r="L70" s="135" t="str">
        <f t="shared" si="3"/>
        <v/>
      </c>
      <c r="M70" s="135" t="str">
        <f t="shared" si="4"/>
        <v/>
      </c>
      <c r="N70" s="135"/>
      <c r="O70" s="135"/>
    </row>
    <row r="71" spans="10:15">
      <c r="J71" s="30" t="str">
        <f>IF(J70&lt;&gt;"",IF(J70+1&lt;=$C$11*VLOOKUP($R$2,$Q$16:R80,2,0),J70+1,""),"")</f>
        <v/>
      </c>
      <c r="K71" s="135" t="str">
        <f t="shared" si="5"/>
        <v/>
      </c>
      <c r="L71" s="135" t="str">
        <f t="shared" si="3"/>
        <v/>
      </c>
      <c r="M71" s="135" t="str">
        <f t="shared" si="4"/>
        <v/>
      </c>
      <c r="N71" s="135"/>
      <c r="O71" s="135"/>
    </row>
    <row r="72" spans="10:15">
      <c r="J72" s="30" t="str">
        <f>IF(J71&lt;&gt;"",IF(J71+1&lt;=$C$11*VLOOKUP($R$2,$Q$16:R81,2,0),J71+1,""),"")</f>
        <v/>
      </c>
      <c r="K72" s="135" t="str">
        <f t="shared" si="5"/>
        <v/>
      </c>
      <c r="L72" s="135" t="str">
        <f t="shared" si="3"/>
        <v/>
      </c>
      <c r="M72" s="135" t="str">
        <f t="shared" si="4"/>
        <v/>
      </c>
      <c r="N72" s="135"/>
      <c r="O72" s="135"/>
    </row>
    <row r="73" spans="10:15">
      <c r="J73" s="30" t="str">
        <f>IF(J72&lt;&gt;"",IF(J72+1&lt;=$C$11*VLOOKUP($R$2,$Q$16:R82,2,0),J72+1,""),"")</f>
        <v/>
      </c>
      <c r="K73" s="135" t="str">
        <f t="shared" si="5"/>
        <v/>
      </c>
      <c r="L73" s="135" t="str">
        <f t="shared" si="3"/>
        <v/>
      </c>
      <c r="M73" s="135" t="str">
        <f t="shared" si="4"/>
        <v/>
      </c>
      <c r="N73" s="135"/>
      <c r="O73" s="135"/>
    </row>
    <row r="74" spans="10:15">
      <c r="J74" s="30" t="str">
        <f>IF(J73&lt;&gt;"",IF(J73+1&lt;=$C$11*VLOOKUP($R$2,$Q$16:R83,2,0),J73+1,""),"")</f>
        <v/>
      </c>
      <c r="K74" s="135" t="str">
        <f t="shared" si="5"/>
        <v/>
      </c>
      <c r="L74" s="135" t="str">
        <f t="shared" si="3"/>
        <v/>
      </c>
      <c r="M74" s="135" t="str">
        <f t="shared" si="4"/>
        <v/>
      </c>
      <c r="N74" s="135"/>
      <c r="O74" s="135"/>
    </row>
    <row r="75" spans="10:15">
      <c r="J75" s="30" t="str">
        <f>IF(J74&lt;&gt;"",IF(J74+1&lt;=$C$11*VLOOKUP($R$2,$Q$16:R84,2,0),J74+1,""),"")</f>
        <v/>
      </c>
      <c r="K75" s="135" t="str">
        <f t="shared" si="5"/>
        <v/>
      </c>
      <c r="L75" s="135" t="str">
        <f t="shared" si="3"/>
        <v/>
      </c>
      <c r="M75" s="135" t="str">
        <f t="shared" si="4"/>
        <v/>
      </c>
      <c r="N75" s="135"/>
      <c r="O75" s="135"/>
    </row>
    <row r="76" spans="10:15">
      <c r="J76" s="30" t="str">
        <f>IF(J75&lt;&gt;"",IF(J75+1&lt;=$C$11*VLOOKUP($R$2,$Q$16:R85,2,0),J75+1,""),"")</f>
        <v/>
      </c>
      <c r="K76" s="135" t="str">
        <f t="shared" si="5"/>
        <v/>
      </c>
      <c r="L76" s="135" t="str">
        <f t="shared" si="3"/>
        <v/>
      </c>
      <c r="M76" s="135" t="str">
        <f t="shared" si="4"/>
        <v/>
      </c>
      <c r="N76" s="135"/>
      <c r="O76" s="135"/>
    </row>
    <row r="77" spans="10:15">
      <c r="J77" s="30" t="str">
        <f>IF(J76&lt;&gt;"",IF(J76+1&lt;=$C$11*VLOOKUP($R$2,$Q$16:R86,2,0),J76+1,""),"")</f>
        <v/>
      </c>
      <c r="K77" s="135" t="str">
        <f t="shared" si="5"/>
        <v/>
      </c>
      <c r="L77" s="135" t="str">
        <f t="shared" si="3"/>
        <v/>
      </c>
      <c r="M77" s="135" t="str">
        <f t="shared" si="4"/>
        <v/>
      </c>
      <c r="N77" s="135"/>
      <c r="O77" s="135"/>
    </row>
    <row r="78" spans="10:15">
      <c r="J78" s="30" t="str">
        <f>IF(J77&lt;&gt;"",IF(J77+1&lt;=$C$11*VLOOKUP($R$2,$Q$16:R87,2,0),J77+1,""),"")</f>
        <v/>
      </c>
      <c r="K78" s="135" t="str">
        <f t="shared" si="5"/>
        <v/>
      </c>
      <c r="L78" s="135" t="str">
        <f t="shared" si="3"/>
        <v/>
      </c>
      <c r="M78" s="135" t="str">
        <f t="shared" si="4"/>
        <v/>
      </c>
      <c r="N78" s="135"/>
      <c r="O78" s="135"/>
    </row>
    <row r="79" spans="10:15">
      <c r="J79" s="30" t="str">
        <f>IF(J78&lt;&gt;"",IF(J78+1&lt;=$C$11*VLOOKUP($R$2,$Q$16:R88,2,0),J78+1,""),"")</f>
        <v/>
      </c>
      <c r="K79" s="135" t="str">
        <f t="shared" si="5"/>
        <v/>
      </c>
      <c r="L79" s="135" t="str">
        <f t="shared" si="3"/>
        <v/>
      </c>
      <c r="M79" s="135" t="str">
        <f t="shared" si="4"/>
        <v/>
      </c>
      <c r="N79" s="135"/>
      <c r="O79" s="135"/>
    </row>
    <row r="80" spans="10:15">
      <c r="J80" s="30" t="str">
        <f>IF(J79&lt;&gt;"",IF(J79+1&lt;=$C$11*VLOOKUP($R$2,$Q$16:R89,2,0),J79+1,""),"")</f>
        <v/>
      </c>
      <c r="K80" s="135" t="str">
        <f t="shared" si="5"/>
        <v/>
      </c>
      <c r="L80" s="135" t="str">
        <f t="shared" si="3"/>
        <v/>
      </c>
      <c r="M80" s="135" t="str">
        <f t="shared" si="4"/>
        <v/>
      </c>
      <c r="N80" s="135"/>
      <c r="O80" s="135"/>
    </row>
    <row r="81" spans="10:15">
      <c r="J81" s="30" t="str">
        <f>IF(J80&lt;&gt;"",IF(J80+1&lt;=$C$11*VLOOKUP($R$2,$Q$16:R90,2,0),J80+1,""),"")</f>
        <v/>
      </c>
      <c r="K81" s="135" t="str">
        <f t="shared" si="5"/>
        <v/>
      </c>
      <c r="L81" s="135" t="str">
        <f t="shared" si="3"/>
        <v/>
      </c>
      <c r="M81" s="135" t="str">
        <f t="shared" si="4"/>
        <v/>
      </c>
      <c r="N81" s="135"/>
      <c r="O81" s="135"/>
    </row>
    <row r="82" spans="10:15">
      <c r="J82" s="30" t="str">
        <f>IF(J81&lt;&gt;"",IF(J81+1&lt;=$C$11*VLOOKUP($R$2,$Q$16:R91,2,0),J81+1,""),"")</f>
        <v/>
      </c>
      <c r="K82" s="135" t="str">
        <f t="shared" si="5"/>
        <v/>
      </c>
      <c r="L82" s="135" t="str">
        <f t="shared" si="3"/>
        <v/>
      </c>
      <c r="M82" s="135" t="str">
        <f t="shared" si="4"/>
        <v/>
      </c>
      <c r="N82" s="135"/>
      <c r="O82" s="135"/>
    </row>
    <row r="83" spans="10:15">
      <c r="J83" s="30" t="str">
        <f>IF(J82&lt;&gt;"",IF(J82+1&lt;=$C$11*VLOOKUP($R$2,$Q$16:R92,2,0),J82+1,""),"")</f>
        <v/>
      </c>
      <c r="K83" s="135" t="str">
        <f t="shared" si="5"/>
        <v/>
      </c>
      <c r="L83" s="135" t="str">
        <f t="shared" si="3"/>
        <v/>
      </c>
      <c r="M83" s="135" t="str">
        <f t="shared" si="4"/>
        <v/>
      </c>
      <c r="N83" s="135"/>
      <c r="O83" s="135"/>
    </row>
    <row r="84" spans="10:15">
      <c r="J84" s="30" t="str">
        <f>IF(J83&lt;&gt;"",IF(J83+1&lt;=$C$11*VLOOKUP($R$2,$Q$16:R93,2,0),J83+1,""),"")</f>
        <v/>
      </c>
      <c r="K84" s="135" t="str">
        <f t="shared" si="5"/>
        <v/>
      </c>
      <c r="L84" s="135" t="str">
        <f t="shared" si="3"/>
        <v/>
      </c>
      <c r="M84" s="135" t="str">
        <f t="shared" si="4"/>
        <v/>
      </c>
      <c r="N84" s="135"/>
      <c r="O84" s="135"/>
    </row>
    <row r="85" spans="10:15">
      <c r="J85" s="30" t="str">
        <f>IF(J84&lt;&gt;"",IF(J84+1&lt;=$C$11*VLOOKUP($R$2,$Q$16:R94,2,0),J84+1,""),"")</f>
        <v/>
      </c>
      <c r="K85" s="135" t="str">
        <f t="shared" si="5"/>
        <v/>
      </c>
      <c r="L85" s="135" t="str">
        <f t="shared" si="3"/>
        <v/>
      </c>
      <c r="M85" s="135" t="str">
        <f t="shared" si="4"/>
        <v/>
      </c>
      <c r="N85" s="135"/>
      <c r="O85" s="135"/>
    </row>
    <row r="86" spans="10:15">
      <c r="J86" s="30" t="str">
        <f>IF(J85&lt;&gt;"",IF(J85+1&lt;=$C$11*VLOOKUP($R$2,$Q$16:R95,2,0),J85+1,""),"")</f>
        <v/>
      </c>
      <c r="K86" s="135" t="str">
        <f t="shared" si="5"/>
        <v/>
      </c>
      <c r="L86" s="135" t="str">
        <f t="shared" si="3"/>
        <v/>
      </c>
      <c r="M86" s="135" t="str">
        <f t="shared" si="4"/>
        <v/>
      </c>
      <c r="N86" s="135"/>
      <c r="O86" s="135"/>
    </row>
    <row r="87" spans="10:15">
      <c r="J87" s="30" t="str">
        <f>IF(J86&lt;&gt;"",IF(J86+1&lt;=$C$11*VLOOKUP($R$2,$Q$16:R96,2,0),J86+1,""),"")</f>
        <v/>
      </c>
      <c r="K87" s="135" t="str">
        <f t="shared" si="5"/>
        <v/>
      </c>
      <c r="L87" s="135" t="str">
        <f t="shared" si="3"/>
        <v/>
      </c>
      <c r="M87" s="135" t="str">
        <f t="shared" si="4"/>
        <v/>
      </c>
      <c r="N87" s="135"/>
      <c r="O87" s="135"/>
    </row>
    <row r="88" spans="10:15">
      <c r="J88" s="30" t="str">
        <f>IF(J87&lt;&gt;"",IF(J87+1&lt;=$C$11*VLOOKUP($R$2,$Q$16:R97,2,0),J87+1,""),"")</f>
        <v/>
      </c>
      <c r="K88" s="135" t="str">
        <f t="shared" si="5"/>
        <v/>
      </c>
      <c r="L88" s="135" t="str">
        <f t="shared" si="3"/>
        <v/>
      </c>
      <c r="M88" s="135" t="str">
        <f t="shared" si="4"/>
        <v/>
      </c>
      <c r="N88" s="135"/>
      <c r="O88" s="135"/>
    </row>
    <row r="89" spans="10:15">
      <c r="J89" s="30" t="str">
        <f>IF(J88&lt;&gt;"",IF(J88+1&lt;=$C$11*VLOOKUP($R$2,$Q$16:R98,2,0),J88+1,""),"")</f>
        <v/>
      </c>
      <c r="K89" s="135" t="str">
        <f t="shared" si="5"/>
        <v/>
      </c>
      <c r="L89" s="135" t="str">
        <f t="shared" si="3"/>
        <v/>
      </c>
      <c r="M89" s="135" t="str">
        <f t="shared" si="4"/>
        <v/>
      </c>
      <c r="N89" s="135"/>
      <c r="O89" s="135"/>
    </row>
    <row r="90" spans="10:15">
      <c r="J90" s="30" t="str">
        <f>IF(J89&lt;&gt;"",IF(J89+1&lt;=$C$11*VLOOKUP($R$2,$Q$16:R99,2,0),J89+1,""),"")</f>
        <v/>
      </c>
      <c r="K90" s="135" t="str">
        <f t="shared" si="5"/>
        <v/>
      </c>
      <c r="L90" s="135" t="str">
        <f t="shared" si="3"/>
        <v/>
      </c>
      <c r="M90" s="135" t="str">
        <f t="shared" si="4"/>
        <v/>
      </c>
      <c r="N90" s="135"/>
      <c r="O90" s="135"/>
    </row>
    <row r="91" spans="10:15">
      <c r="J91" s="30" t="str">
        <f>IF(J90&lt;&gt;"",IF(J90+1&lt;=$C$11*VLOOKUP($R$2,$Q$16:R100,2,0),J90+1,""),"")</f>
        <v/>
      </c>
      <c r="K91" s="135" t="str">
        <f t="shared" si="5"/>
        <v/>
      </c>
      <c r="L91" s="135" t="str">
        <f t="shared" si="3"/>
        <v/>
      </c>
      <c r="M91" s="135" t="str">
        <f t="shared" si="4"/>
        <v/>
      </c>
      <c r="N91" s="135"/>
      <c r="O91" s="135"/>
    </row>
    <row r="92" spans="10:15">
      <c r="J92" s="30" t="str">
        <f>IF(J91&lt;&gt;"",IF(J91+1&lt;=$C$11*VLOOKUP($R$2,$Q$16:R101,2,0),J91+1,""),"")</f>
        <v/>
      </c>
      <c r="K92" s="135" t="str">
        <f t="shared" si="5"/>
        <v/>
      </c>
      <c r="L92" s="135" t="str">
        <f t="shared" si="3"/>
        <v/>
      </c>
      <c r="M92" s="135" t="str">
        <f t="shared" si="4"/>
        <v/>
      </c>
      <c r="N92" s="135"/>
      <c r="O92" s="135"/>
    </row>
    <row r="93" spans="10:15">
      <c r="J93" s="30" t="str">
        <f>IF(J92&lt;&gt;"",IF(J92+1&lt;=$C$11*VLOOKUP($R$2,$Q$16:R102,2,0),J92+1,""),"")</f>
        <v/>
      </c>
      <c r="K93" s="135" t="str">
        <f t="shared" si="5"/>
        <v/>
      </c>
      <c r="L93" s="135" t="str">
        <f t="shared" si="3"/>
        <v/>
      </c>
      <c r="M93" s="135" t="str">
        <f t="shared" si="4"/>
        <v/>
      </c>
      <c r="N93" s="135"/>
      <c r="O93" s="135"/>
    </row>
    <row r="94" spans="10:15">
      <c r="J94" s="30" t="str">
        <f>IF(J93&lt;&gt;"",IF(J93+1&lt;=$C$11*VLOOKUP($R$2,$Q$16:R103,2,0),J93+1,""),"")</f>
        <v/>
      </c>
      <c r="K94" s="135" t="str">
        <f t="shared" si="5"/>
        <v/>
      </c>
      <c r="L94" s="135" t="str">
        <f t="shared" si="3"/>
        <v/>
      </c>
      <c r="M94" s="135" t="str">
        <f t="shared" si="4"/>
        <v/>
      </c>
      <c r="N94" s="135"/>
      <c r="O94" s="135"/>
    </row>
    <row r="95" spans="10:15">
      <c r="J95" s="30" t="str">
        <f>IF(J94&lt;&gt;"",IF(J94+1&lt;=$C$11*VLOOKUP($R$2,$Q$16:R104,2,0),J94+1,""),"")</f>
        <v/>
      </c>
      <c r="K95" s="135" t="str">
        <f t="shared" si="5"/>
        <v/>
      </c>
      <c r="L95" s="135" t="str">
        <f t="shared" si="3"/>
        <v/>
      </c>
      <c r="M95" s="135" t="str">
        <f t="shared" si="4"/>
        <v/>
      </c>
      <c r="N95" s="135"/>
      <c r="O95" s="135"/>
    </row>
    <row r="96" spans="10:15">
      <c r="J96" s="30" t="str">
        <f>IF(J95&lt;&gt;"",IF(J95+1&lt;=$C$11*VLOOKUP($R$2,$Q$16:R105,2,0),J95+1,""),"")</f>
        <v/>
      </c>
      <c r="K96" s="135" t="str">
        <f t="shared" si="5"/>
        <v/>
      </c>
      <c r="L96" s="135" t="str">
        <f t="shared" si="3"/>
        <v/>
      </c>
      <c r="M96" s="135" t="str">
        <f t="shared" si="4"/>
        <v/>
      </c>
      <c r="N96" s="135"/>
      <c r="O96" s="135"/>
    </row>
    <row r="97" spans="10:15">
      <c r="J97" s="30" t="str">
        <f>IF(J96&lt;&gt;"",IF(J96+1&lt;=$C$11*VLOOKUP($R$2,$Q$16:R106,2,0),J96+1,""),"")</f>
        <v/>
      </c>
      <c r="K97" s="135" t="str">
        <f t="shared" si="5"/>
        <v/>
      </c>
      <c r="L97" s="135" t="str">
        <f t="shared" si="3"/>
        <v/>
      </c>
      <c r="M97" s="135" t="str">
        <f t="shared" si="4"/>
        <v/>
      </c>
      <c r="N97" s="135"/>
      <c r="O97" s="135"/>
    </row>
    <row r="98" spans="10:15">
      <c r="J98" s="30" t="str">
        <f>IF(J97&lt;&gt;"",IF(J97+1&lt;=$C$11*VLOOKUP($R$2,$Q$16:R107,2,0),J97+1,""),"")</f>
        <v/>
      </c>
      <c r="K98" s="135" t="str">
        <f t="shared" si="5"/>
        <v/>
      </c>
      <c r="L98" s="135" t="str">
        <f t="shared" si="3"/>
        <v/>
      </c>
      <c r="M98" s="135" t="str">
        <f t="shared" si="4"/>
        <v/>
      </c>
      <c r="N98" s="135"/>
      <c r="O98" s="135"/>
    </row>
    <row r="99" spans="10:15">
      <c r="J99" s="30" t="str">
        <f>IF(J98&lt;&gt;"",IF(J98+1&lt;=$C$11*VLOOKUP($R$2,$Q$16:R108,2,0),J98+1,""),"")</f>
        <v/>
      </c>
      <c r="K99" s="135" t="str">
        <f t="shared" si="5"/>
        <v/>
      </c>
      <c r="L99" s="135" t="str">
        <f t="shared" si="3"/>
        <v/>
      </c>
      <c r="M99" s="135" t="str">
        <f t="shared" si="4"/>
        <v/>
      </c>
      <c r="N99" s="135"/>
      <c r="O99" s="135"/>
    </row>
    <row r="100" spans="10:15">
      <c r="J100" s="30" t="str">
        <f>IF(J99&lt;&gt;"",IF(J99+1&lt;=$C$11*VLOOKUP($R$2,$Q$16:R109,2,0),J99+1,""),"")</f>
        <v/>
      </c>
      <c r="K100" s="135" t="str">
        <f t="shared" si="5"/>
        <v/>
      </c>
      <c r="L100" s="135" t="str">
        <f t="shared" si="3"/>
        <v/>
      </c>
      <c r="M100" s="135" t="str">
        <f t="shared" si="4"/>
        <v/>
      </c>
      <c r="N100" s="135"/>
      <c r="O100" s="135"/>
    </row>
    <row r="101" spans="10:15">
      <c r="J101" s="30" t="str">
        <f>IF(J100&lt;&gt;"",IF(J100+1&lt;=$C$11*VLOOKUP($R$2,$Q$16:R110,2,0),J100+1,""),"")</f>
        <v/>
      </c>
      <c r="K101" s="135" t="str">
        <f t="shared" si="5"/>
        <v/>
      </c>
      <c r="L101" s="135" t="str">
        <f t="shared" si="3"/>
        <v/>
      </c>
      <c r="M101" s="135" t="str">
        <f t="shared" si="4"/>
        <v/>
      </c>
      <c r="N101" s="135"/>
      <c r="O101" s="135"/>
    </row>
    <row r="102" spans="10:15">
      <c r="J102" s="30" t="str">
        <f>IF(J101&lt;&gt;"",IF(J101+1&lt;=$C$11*VLOOKUP($R$2,$Q$16:R111,2,0),J101+1,""),"")</f>
        <v/>
      </c>
      <c r="K102" s="135" t="str">
        <f t="shared" si="5"/>
        <v/>
      </c>
      <c r="L102" s="135" t="str">
        <f t="shared" si="3"/>
        <v/>
      </c>
      <c r="M102" s="135" t="str">
        <f t="shared" si="4"/>
        <v/>
      </c>
      <c r="N102" s="135"/>
      <c r="O102" s="135"/>
    </row>
    <row r="103" spans="10:15">
      <c r="J103" s="30" t="str">
        <f>IF(J102&lt;&gt;"",IF(J102+1&lt;=$C$11*VLOOKUP($R$2,$Q$16:R112,2,0),J102+1,""),"")</f>
        <v/>
      </c>
      <c r="K103" s="135" t="str">
        <f t="shared" si="5"/>
        <v/>
      </c>
      <c r="L103" s="135" t="str">
        <f t="shared" si="3"/>
        <v/>
      </c>
      <c r="M103" s="135" t="str">
        <f t="shared" si="4"/>
        <v/>
      </c>
      <c r="N103" s="135"/>
      <c r="O103" s="135"/>
    </row>
    <row r="104" spans="10:15">
      <c r="J104" s="30" t="str">
        <f>IF(J103&lt;&gt;"",IF(J103+1&lt;=$C$11*VLOOKUP($R$2,$Q$16:R113,2,0),J103+1,""),"")</f>
        <v/>
      </c>
      <c r="K104" s="135" t="str">
        <f t="shared" si="5"/>
        <v/>
      </c>
      <c r="L104" s="135" t="str">
        <f t="shared" si="3"/>
        <v/>
      </c>
      <c r="M104" s="135" t="str">
        <f t="shared" si="4"/>
        <v/>
      </c>
      <c r="N104" s="135"/>
      <c r="O104" s="135"/>
    </row>
    <row r="105" spans="10:15">
      <c r="J105" s="30" t="str">
        <f>IF(J104&lt;&gt;"",IF(J104+1&lt;=$C$11*VLOOKUP($R$2,$Q$16:R114,2,0),J104+1,""),"")</f>
        <v/>
      </c>
      <c r="K105" s="135" t="str">
        <f t="shared" si="5"/>
        <v/>
      </c>
      <c r="L105" s="135" t="str">
        <f t="shared" si="3"/>
        <v/>
      </c>
      <c r="M105" s="135" t="str">
        <f t="shared" si="4"/>
        <v/>
      </c>
      <c r="N105" s="135"/>
      <c r="O105" s="135"/>
    </row>
    <row r="106" spans="10:15">
      <c r="J106" s="30" t="str">
        <f>IF(J105&lt;&gt;"",IF(J105+1&lt;=$C$11*VLOOKUP($R$2,$Q$16:R115,2,0),J105+1,""),"")</f>
        <v/>
      </c>
      <c r="K106" s="135" t="str">
        <f t="shared" si="5"/>
        <v/>
      </c>
      <c r="L106" s="135" t="str">
        <f t="shared" si="3"/>
        <v/>
      </c>
      <c r="M106" s="135" t="str">
        <f t="shared" si="4"/>
        <v/>
      </c>
      <c r="N106" s="135"/>
      <c r="O106" s="135"/>
    </row>
    <row r="107" spans="10:15">
      <c r="J107" s="30" t="str">
        <f>IF(J106&lt;&gt;"",IF(J106+1&lt;=$C$11*VLOOKUP($R$2,$Q$16:R116,2,0),J106+1,""),"")</f>
        <v/>
      </c>
      <c r="K107" s="135" t="str">
        <f t="shared" si="5"/>
        <v/>
      </c>
      <c r="L107" s="135" t="str">
        <f t="shared" si="3"/>
        <v/>
      </c>
      <c r="M107" s="135" t="str">
        <f t="shared" si="4"/>
        <v/>
      </c>
      <c r="N107" s="135"/>
      <c r="O107" s="135"/>
    </row>
    <row r="108" spans="10:15">
      <c r="J108" s="30" t="str">
        <f>IF(J107&lt;&gt;"",IF(J107+1&lt;=$C$11*VLOOKUP($R$2,$Q$16:R117,2,0),J107+1,""),"")</f>
        <v/>
      </c>
      <c r="K108" s="135" t="str">
        <f t="shared" si="5"/>
        <v/>
      </c>
      <c r="L108" s="135" t="str">
        <f t="shared" si="3"/>
        <v/>
      </c>
      <c r="M108" s="135" t="str">
        <f t="shared" si="4"/>
        <v/>
      </c>
      <c r="N108" s="135"/>
      <c r="O108" s="135"/>
    </row>
    <row r="109" spans="10:15">
      <c r="J109" s="30" t="str">
        <f>IF(J108&lt;&gt;"",IF(J108+1&lt;=$C$11*VLOOKUP($R$2,$Q$16:R118,2,0),J108+1,""),"")</f>
        <v/>
      </c>
      <c r="K109" s="135" t="str">
        <f t="shared" si="5"/>
        <v/>
      </c>
      <c r="L109" s="135" t="str">
        <f t="shared" si="3"/>
        <v/>
      </c>
      <c r="M109" s="135" t="str">
        <f t="shared" si="4"/>
        <v/>
      </c>
      <c r="N109" s="135"/>
      <c r="O109" s="135"/>
    </row>
    <row r="110" spans="10:15">
      <c r="J110" s="30" t="str">
        <f>IF(J109&lt;&gt;"",IF(J109+1&lt;=$C$11*VLOOKUP($R$2,$Q$16:R119,2,0),J109+1,""),"")</f>
        <v/>
      </c>
      <c r="K110" s="135" t="str">
        <f t="shared" si="5"/>
        <v/>
      </c>
      <c r="L110" s="135" t="str">
        <f t="shared" si="3"/>
        <v/>
      </c>
      <c r="M110" s="135" t="str">
        <f t="shared" si="4"/>
        <v/>
      </c>
      <c r="N110" s="135"/>
      <c r="O110" s="135"/>
    </row>
    <row r="111" spans="10:15">
      <c r="J111" s="30" t="str">
        <f>IF(J110&lt;&gt;"",IF(J110+1&lt;=$C$11*VLOOKUP($R$2,$Q$16:R120,2,0),J110+1,""),"")</f>
        <v/>
      </c>
      <c r="K111" s="135" t="str">
        <f t="shared" si="5"/>
        <v/>
      </c>
      <c r="L111" s="135" t="str">
        <f t="shared" si="3"/>
        <v/>
      </c>
      <c r="M111" s="135" t="str">
        <f t="shared" si="4"/>
        <v/>
      </c>
      <c r="N111" s="135"/>
      <c r="O111" s="135"/>
    </row>
    <row r="112" spans="10:15">
      <c r="J112" s="30" t="str">
        <f>IF(J111&lt;&gt;"",IF(J111+1&lt;=$C$11*VLOOKUP($R$2,$Q$16:R121,2,0),J111+1,""),"")</f>
        <v/>
      </c>
      <c r="K112" s="135" t="str">
        <f t="shared" si="5"/>
        <v/>
      </c>
      <c r="L112" s="135" t="str">
        <f t="shared" si="3"/>
        <v/>
      </c>
      <c r="M112" s="135" t="str">
        <f t="shared" si="4"/>
        <v/>
      </c>
      <c r="N112" s="135"/>
      <c r="O112" s="135"/>
    </row>
    <row r="113" spans="10:15">
      <c r="J113" s="30" t="str">
        <f>IF(J112&lt;&gt;"",IF(J112+1&lt;=$C$11*VLOOKUP($R$2,$Q$16:R122,2,0),J112+1,""),"")</f>
        <v/>
      </c>
      <c r="K113" s="135" t="str">
        <f t="shared" si="5"/>
        <v/>
      </c>
      <c r="L113" s="135" t="str">
        <f t="shared" si="3"/>
        <v/>
      </c>
      <c r="M113" s="135" t="str">
        <f t="shared" si="4"/>
        <v/>
      </c>
      <c r="N113" s="135"/>
      <c r="O113" s="135"/>
    </row>
    <row r="114" spans="10:15">
      <c r="J114" s="30" t="str">
        <f>IF(J113&lt;&gt;"",IF(J113+1&lt;=$C$11*VLOOKUP($R$2,$Q$16:R123,2,0),J113+1,""),"")</f>
        <v/>
      </c>
      <c r="K114" s="135" t="str">
        <f t="shared" si="5"/>
        <v/>
      </c>
      <c r="L114" s="135" t="str">
        <f t="shared" si="3"/>
        <v/>
      </c>
      <c r="M114" s="135" t="str">
        <f t="shared" si="4"/>
        <v/>
      </c>
      <c r="N114" s="135"/>
      <c r="O114" s="135"/>
    </row>
    <row r="115" spans="10:15">
      <c r="J115" s="30" t="str">
        <f>IF(J114&lt;&gt;"",IF(J114+1&lt;=$C$11*VLOOKUP($R$2,$Q$16:R124,2,0),J114+1,""),"")</f>
        <v/>
      </c>
      <c r="K115" s="135" t="str">
        <f t="shared" si="5"/>
        <v/>
      </c>
      <c r="L115" s="135" t="str">
        <f t="shared" si="3"/>
        <v/>
      </c>
      <c r="M115" s="135" t="str">
        <f t="shared" si="4"/>
        <v/>
      </c>
      <c r="N115" s="135"/>
      <c r="O115" s="135"/>
    </row>
    <row r="116" spans="10:15">
      <c r="J116" s="30" t="str">
        <f>IF(J115&lt;&gt;"",IF(J115+1&lt;=$C$11*VLOOKUP($R$2,$Q$16:R125,2,0),J115+1,""),"")</f>
        <v/>
      </c>
      <c r="K116" s="135" t="str">
        <f t="shared" si="5"/>
        <v/>
      </c>
      <c r="L116" s="135" t="str">
        <f t="shared" si="3"/>
        <v/>
      </c>
      <c r="M116" s="135" t="str">
        <f t="shared" si="4"/>
        <v/>
      </c>
      <c r="N116" s="135"/>
      <c r="O116" s="135"/>
    </row>
    <row r="117" spans="10:15">
      <c r="J117" s="30" t="str">
        <f>IF(J116&lt;&gt;"",IF(J116+1&lt;=$C$11*VLOOKUP($R$2,$Q$16:R126,2,0),J116+1,""),"")</f>
        <v/>
      </c>
      <c r="K117" s="135" t="str">
        <f t="shared" si="5"/>
        <v/>
      </c>
      <c r="L117" s="135" t="str">
        <f t="shared" si="3"/>
        <v/>
      </c>
      <c r="M117" s="135" t="str">
        <f t="shared" si="4"/>
        <v/>
      </c>
      <c r="N117" s="135"/>
      <c r="O117" s="135"/>
    </row>
    <row r="118" spans="10:15">
      <c r="J118" s="30" t="str">
        <f>IF(J117&lt;&gt;"",IF(J117+1&lt;=$C$11*VLOOKUP($R$2,$Q$16:R127,2,0),J117+1,""),"")</f>
        <v/>
      </c>
      <c r="K118" s="135" t="str">
        <f t="shared" si="5"/>
        <v/>
      </c>
      <c r="L118" s="135" t="str">
        <f t="shared" si="3"/>
        <v/>
      </c>
      <c r="M118" s="135" t="str">
        <f t="shared" si="4"/>
        <v/>
      </c>
      <c r="N118" s="135"/>
      <c r="O118" s="135"/>
    </row>
    <row r="119" spans="10:15">
      <c r="J119" s="30" t="str">
        <f>IF(J118&lt;&gt;"",IF(J118+1&lt;=$C$11*VLOOKUP($R$2,$Q$16:R128,2,0),J118+1,""),"")</f>
        <v/>
      </c>
      <c r="K119" s="135" t="str">
        <f t="shared" si="5"/>
        <v/>
      </c>
      <c r="L119" s="135" t="str">
        <f t="shared" si="3"/>
        <v/>
      </c>
      <c r="M119" s="135" t="str">
        <f t="shared" si="4"/>
        <v/>
      </c>
      <c r="N119" s="135"/>
      <c r="O119" s="135"/>
    </row>
    <row r="120" spans="10:15">
      <c r="J120" s="30" t="str">
        <f>IF(J119&lt;&gt;"",IF(J119+1&lt;=$C$11*VLOOKUP($R$2,$Q$16:R129,2,0),J119+1,""),"")</f>
        <v/>
      </c>
      <c r="K120" s="135" t="str">
        <f t="shared" si="5"/>
        <v/>
      </c>
      <c r="L120" s="135" t="str">
        <f t="shared" si="3"/>
        <v/>
      </c>
      <c r="M120" s="135" t="str">
        <f t="shared" si="4"/>
        <v/>
      </c>
      <c r="N120" s="135"/>
      <c r="O120" s="135"/>
    </row>
    <row r="121" spans="10:15">
      <c r="J121" s="30" t="str">
        <f>IF(J120&lt;&gt;"",IF(J120+1&lt;=$C$11*VLOOKUP($R$2,$Q$16:R130,2,0),J120+1,""),"")</f>
        <v/>
      </c>
      <c r="K121" s="135" t="str">
        <f t="shared" si="5"/>
        <v/>
      </c>
      <c r="L121" s="135" t="str">
        <f t="shared" si="3"/>
        <v/>
      </c>
      <c r="M121" s="135" t="str">
        <f t="shared" si="4"/>
        <v/>
      </c>
      <c r="N121" s="135"/>
      <c r="O121" s="135"/>
    </row>
    <row r="122" spans="10:15">
      <c r="J122" s="30" t="str">
        <f>IF(J121&lt;&gt;"",IF(J121+1&lt;=$C$11*VLOOKUP($R$2,$Q$16:R131,2,0),J121+1,""),"")</f>
        <v/>
      </c>
      <c r="K122" s="135" t="str">
        <f t="shared" si="5"/>
        <v/>
      </c>
      <c r="L122" s="135" t="str">
        <f t="shared" si="3"/>
        <v/>
      </c>
      <c r="M122" s="135" t="str">
        <f t="shared" si="4"/>
        <v/>
      </c>
      <c r="N122" s="135"/>
      <c r="O122" s="135"/>
    </row>
    <row r="123" spans="10:15">
      <c r="J123" s="30" t="str">
        <f>IF(J122&lt;&gt;"",IF(J122+1&lt;=$C$11*VLOOKUP($R$2,$Q$16:R132,2,0),J122+1,""),"")</f>
        <v/>
      </c>
      <c r="K123" s="135" t="str">
        <f t="shared" si="5"/>
        <v/>
      </c>
      <c r="L123" s="135" t="str">
        <f t="shared" si="3"/>
        <v/>
      </c>
      <c r="M123" s="135" t="str">
        <f t="shared" si="4"/>
        <v/>
      </c>
      <c r="N123" s="135"/>
      <c r="O123" s="135"/>
    </row>
    <row r="128" spans="10:15">
      <c r="J128"/>
    </row>
    <row r="129" spans="10:10">
      <c r="J129"/>
    </row>
    <row r="130" spans="10:10">
      <c r="J130"/>
    </row>
    <row r="131" spans="10:10">
      <c r="J131"/>
    </row>
    <row r="132" spans="10:10">
      <c r="J132"/>
    </row>
    <row r="133" spans="10:10">
      <c r="J133"/>
    </row>
    <row r="134" spans="10:10">
      <c r="J134"/>
    </row>
    <row r="135" spans="10:10">
      <c r="J135"/>
    </row>
    <row r="136" spans="10:10">
      <c r="J136"/>
    </row>
    <row r="137" spans="10:10">
      <c r="J137"/>
    </row>
    <row r="138" spans="10:10">
      <c r="J138"/>
    </row>
    <row r="139" spans="10:10">
      <c r="J139"/>
    </row>
    <row r="140" spans="10:10">
      <c r="J140"/>
    </row>
    <row r="141" spans="10:10">
      <c r="J141"/>
    </row>
    <row r="142" spans="10:10">
      <c r="J142"/>
    </row>
    <row r="143" spans="10:10">
      <c r="J143"/>
    </row>
    <row r="144" spans="10:10">
      <c r="J144"/>
    </row>
    <row r="145" spans="10:10">
      <c r="J145"/>
    </row>
    <row r="146" spans="10:10">
      <c r="J146"/>
    </row>
    <row r="147" spans="10:10">
      <c r="J147"/>
    </row>
    <row r="148" spans="10:10">
      <c r="J148"/>
    </row>
    <row r="149" spans="10:10">
      <c r="J149"/>
    </row>
    <row r="150" spans="10:10">
      <c r="J150"/>
    </row>
    <row r="151" spans="10:10">
      <c r="J151"/>
    </row>
    <row r="152" spans="10:10">
      <c r="J152"/>
    </row>
    <row r="153" spans="10:10">
      <c r="J153"/>
    </row>
    <row r="154" spans="10:10">
      <c r="J154"/>
    </row>
    <row r="155" spans="10:10">
      <c r="J155"/>
    </row>
    <row r="156" spans="10:10">
      <c r="J156"/>
    </row>
    <row r="157" spans="10:10">
      <c r="J157"/>
    </row>
    <row r="158" spans="10:10">
      <c r="J158"/>
    </row>
    <row r="159" spans="10:10">
      <c r="J159"/>
    </row>
    <row r="160" spans="10:10">
      <c r="J160"/>
    </row>
    <row r="161" spans="10:10">
      <c r="J161"/>
    </row>
    <row r="162" spans="10:10">
      <c r="J162"/>
    </row>
    <row r="163" spans="10:10">
      <c r="J163"/>
    </row>
    <row r="164" spans="10:10">
      <c r="J164"/>
    </row>
    <row r="165" spans="10:10">
      <c r="J165"/>
    </row>
    <row r="166" spans="10:10">
      <c r="J166"/>
    </row>
    <row r="167" spans="10:10">
      <c r="J167"/>
    </row>
    <row r="168" spans="10:10">
      <c r="J168"/>
    </row>
    <row r="169" spans="10:10">
      <c r="J169"/>
    </row>
    <row r="170" spans="10:10">
      <c r="J170"/>
    </row>
    <row r="171" spans="10:10">
      <c r="J171"/>
    </row>
    <row r="172" spans="10:10">
      <c r="J172"/>
    </row>
    <row r="173" spans="10:10">
      <c r="J173"/>
    </row>
    <row r="174" spans="10:10">
      <c r="J174"/>
    </row>
    <row r="175" spans="10:10">
      <c r="J175"/>
    </row>
    <row r="176" spans="10:10">
      <c r="J176"/>
    </row>
    <row r="177" spans="10:10">
      <c r="J177"/>
    </row>
    <row r="178" spans="10:10">
      <c r="J178"/>
    </row>
    <row r="179" spans="10:10">
      <c r="J179"/>
    </row>
    <row r="180" spans="10:10">
      <c r="J180"/>
    </row>
    <row r="181" spans="10:10">
      <c r="J181"/>
    </row>
    <row r="182" spans="10:10">
      <c r="J182"/>
    </row>
    <row r="183" spans="10:10">
      <c r="J183"/>
    </row>
    <row r="184" spans="10:10">
      <c r="J184"/>
    </row>
    <row r="185" spans="10:10">
      <c r="J185"/>
    </row>
    <row r="186" spans="10:10">
      <c r="J186"/>
    </row>
    <row r="187" spans="10:10">
      <c r="J187"/>
    </row>
    <row r="188" spans="10:10">
      <c r="J188"/>
    </row>
    <row r="189" spans="10:10">
      <c r="J189"/>
    </row>
    <row r="190" spans="10:10">
      <c r="J190"/>
    </row>
    <row r="191" spans="10:10">
      <c r="J191"/>
    </row>
    <row r="192" spans="10:10">
      <c r="J192"/>
    </row>
    <row r="193" spans="10:10">
      <c r="J193"/>
    </row>
    <row r="194" spans="10:10">
      <c r="J194"/>
    </row>
    <row r="195" spans="10:10">
      <c r="J195"/>
    </row>
    <row r="196" spans="10:10">
      <c r="J196"/>
    </row>
    <row r="197" spans="10:10">
      <c r="J197"/>
    </row>
    <row r="198" spans="10:10">
      <c r="J198"/>
    </row>
    <row r="199" spans="10:10">
      <c r="J199"/>
    </row>
    <row r="200" spans="10:10">
      <c r="J200"/>
    </row>
    <row r="201" spans="10:10">
      <c r="J201"/>
    </row>
    <row r="202" spans="10:10">
      <c r="J202"/>
    </row>
    <row r="203" spans="10:10">
      <c r="J203"/>
    </row>
    <row r="204" spans="10:10">
      <c r="J204"/>
    </row>
    <row r="205" spans="10:10">
      <c r="J205"/>
    </row>
    <row r="206" spans="10:10">
      <c r="J206"/>
    </row>
    <row r="207" spans="10:10">
      <c r="J207"/>
    </row>
    <row r="208" spans="10:10">
      <c r="J208"/>
    </row>
    <row r="209" spans="10:10">
      <c r="J209"/>
    </row>
    <row r="210" spans="10:10">
      <c r="J210"/>
    </row>
    <row r="211" spans="10:10">
      <c r="J211"/>
    </row>
    <row r="212" spans="10:10">
      <c r="J212"/>
    </row>
    <row r="213" spans="10:10">
      <c r="J213"/>
    </row>
    <row r="214" spans="10:10">
      <c r="J214"/>
    </row>
    <row r="215" spans="10:10">
      <c r="J215"/>
    </row>
    <row r="216" spans="10:10">
      <c r="J216"/>
    </row>
    <row r="217" spans="10:10">
      <c r="J217"/>
    </row>
    <row r="218" spans="10:10">
      <c r="J218"/>
    </row>
    <row r="219" spans="10:10">
      <c r="J219"/>
    </row>
    <row r="220" spans="10:10">
      <c r="J220"/>
    </row>
    <row r="221" spans="10:10">
      <c r="J221"/>
    </row>
    <row r="222" spans="10:10">
      <c r="J222"/>
    </row>
    <row r="223" spans="10:10">
      <c r="J223"/>
    </row>
    <row r="224" spans="10:10">
      <c r="J224"/>
    </row>
    <row r="225" spans="10:10">
      <c r="J225"/>
    </row>
    <row r="226" spans="10:10">
      <c r="J226"/>
    </row>
    <row r="227" spans="10:10">
      <c r="J227"/>
    </row>
    <row r="228" spans="10:10">
      <c r="J228"/>
    </row>
    <row r="229" spans="10:10">
      <c r="J229"/>
    </row>
    <row r="230" spans="10:10">
      <c r="J230"/>
    </row>
    <row r="231" spans="10:10">
      <c r="J231"/>
    </row>
    <row r="232" spans="10:10">
      <c r="J232"/>
    </row>
    <row r="233" spans="10:10">
      <c r="J233"/>
    </row>
    <row r="234" spans="10:10">
      <c r="J234"/>
    </row>
    <row r="235" spans="10:10">
      <c r="J235"/>
    </row>
    <row r="236" spans="10:10">
      <c r="J236"/>
    </row>
    <row r="237" spans="10:10">
      <c r="J237"/>
    </row>
    <row r="238" spans="10:10">
      <c r="J238"/>
    </row>
    <row r="239" spans="10:10">
      <c r="J239"/>
    </row>
    <row r="240" spans="10:10">
      <c r="J240"/>
    </row>
    <row r="241" spans="10:10">
      <c r="J241"/>
    </row>
    <row r="242" spans="10:10">
      <c r="J242"/>
    </row>
    <row r="243" spans="10:10">
      <c r="J243"/>
    </row>
    <row r="244" spans="10:10">
      <c r="J244"/>
    </row>
    <row r="245" spans="10:10">
      <c r="J245"/>
    </row>
    <row r="246" spans="10:10">
      <c r="J246"/>
    </row>
    <row r="247" spans="10:10">
      <c r="J247"/>
    </row>
    <row r="248" spans="10:10">
      <c r="J248"/>
    </row>
    <row r="249" spans="10:10">
      <c r="J249"/>
    </row>
    <row r="250" spans="10:10">
      <c r="J250"/>
    </row>
    <row r="251" spans="10:10">
      <c r="J251"/>
    </row>
    <row r="252" spans="10:10">
      <c r="J252"/>
    </row>
    <row r="253" spans="10:10">
      <c r="J253"/>
    </row>
    <row r="254" spans="10:10">
      <c r="J254"/>
    </row>
    <row r="255" spans="10:10">
      <c r="J255"/>
    </row>
    <row r="256" spans="10:10">
      <c r="J256"/>
    </row>
    <row r="257" spans="10:10">
      <c r="J257"/>
    </row>
    <row r="258" spans="10:10">
      <c r="J258"/>
    </row>
    <row r="259" spans="10:10">
      <c r="J259"/>
    </row>
    <row r="260" spans="10:10">
      <c r="J260"/>
    </row>
    <row r="261" spans="10:10">
      <c r="J261"/>
    </row>
    <row r="262" spans="10:10">
      <c r="J262"/>
    </row>
    <row r="263" spans="10:10">
      <c r="J263"/>
    </row>
    <row r="264" spans="10:10">
      <c r="J264"/>
    </row>
    <row r="265" spans="10:10">
      <c r="J265"/>
    </row>
    <row r="266" spans="10:10">
      <c r="J266"/>
    </row>
    <row r="267" spans="10:10">
      <c r="J267"/>
    </row>
    <row r="268" spans="10:10">
      <c r="J268"/>
    </row>
    <row r="269" spans="10:10">
      <c r="J269"/>
    </row>
    <row r="270" spans="10:10">
      <c r="J270"/>
    </row>
    <row r="271" spans="10:10">
      <c r="J271"/>
    </row>
    <row r="272" spans="10:10">
      <c r="J272"/>
    </row>
    <row r="273" spans="10:10">
      <c r="J273"/>
    </row>
    <row r="274" spans="10:10">
      <c r="J274"/>
    </row>
    <row r="275" spans="10:10">
      <c r="J275"/>
    </row>
    <row r="276" spans="10:10">
      <c r="J276"/>
    </row>
    <row r="277" spans="10:10">
      <c r="J277"/>
    </row>
    <row r="278" spans="10:10">
      <c r="J278"/>
    </row>
    <row r="279" spans="10:10">
      <c r="J279"/>
    </row>
    <row r="280" spans="10:10">
      <c r="J280"/>
    </row>
    <row r="281" spans="10:10">
      <c r="J281"/>
    </row>
    <row r="282" spans="10:10">
      <c r="J282"/>
    </row>
    <row r="283" spans="10:10">
      <c r="J283"/>
    </row>
    <row r="284" spans="10:10">
      <c r="J284"/>
    </row>
    <row r="285" spans="10:10">
      <c r="J285"/>
    </row>
    <row r="286" spans="10:10">
      <c r="J286"/>
    </row>
    <row r="287" spans="10:10">
      <c r="J287"/>
    </row>
    <row r="288" spans="10:10">
      <c r="J288"/>
    </row>
    <row r="289" spans="10:10">
      <c r="J289"/>
    </row>
    <row r="290" spans="10:10">
      <c r="J290"/>
    </row>
    <row r="291" spans="10:10">
      <c r="J291"/>
    </row>
    <row r="292" spans="10:10">
      <c r="J292"/>
    </row>
    <row r="293" spans="10:10">
      <c r="J293"/>
    </row>
    <row r="294" spans="10:10">
      <c r="J294"/>
    </row>
    <row r="295" spans="10:10">
      <c r="J295"/>
    </row>
    <row r="296" spans="10:10">
      <c r="J296"/>
    </row>
    <row r="297" spans="10:10">
      <c r="J297"/>
    </row>
    <row r="298" spans="10:10">
      <c r="J298"/>
    </row>
    <row r="299" spans="10:10">
      <c r="J299"/>
    </row>
    <row r="300" spans="10:10">
      <c r="J300"/>
    </row>
    <row r="301" spans="10:10">
      <c r="J301"/>
    </row>
    <row r="302" spans="10:10">
      <c r="J302"/>
    </row>
    <row r="303" spans="10:10">
      <c r="J303"/>
    </row>
    <row r="304" spans="10:10">
      <c r="J304"/>
    </row>
    <row r="305" spans="10:10">
      <c r="J305"/>
    </row>
    <row r="306" spans="10:10">
      <c r="J306"/>
    </row>
    <row r="307" spans="10:10">
      <c r="J307"/>
    </row>
    <row r="308" spans="10:10">
      <c r="J308"/>
    </row>
    <row r="309" spans="10:10">
      <c r="J309"/>
    </row>
    <row r="310" spans="10:10">
      <c r="J310"/>
    </row>
    <row r="311" spans="10:10">
      <c r="J311"/>
    </row>
    <row r="312" spans="10:10">
      <c r="J312"/>
    </row>
    <row r="313" spans="10:10">
      <c r="J313"/>
    </row>
    <row r="314" spans="10:10">
      <c r="J314"/>
    </row>
    <row r="315" spans="10:10">
      <c r="J315"/>
    </row>
    <row r="316" spans="10:10">
      <c r="J316"/>
    </row>
    <row r="317" spans="10:10">
      <c r="J317"/>
    </row>
    <row r="318" spans="10:10">
      <c r="J318"/>
    </row>
    <row r="319" spans="10:10">
      <c r="J319"/>
    </row>
    <row r="320" spans="10:10">
      <c r="J320"/>
    </row>
    <row r="321" spans="10:10">
      <c r="J321"/>
    </row>
    <row r="322" spans="10:10">
      <c r="J322"/>
    </row>
    <row r="323" spans="10:10">
      <c r="J323"/>
    </row>
    <row r="324" spans="10:10">
      <c r="J324"/>
    </row>
    <row r="325" spans="10:10">
      <c r="J325"/>
    </row>
    <row r="326" spans="10:10">
      <c r="J326"/>
    </row>
    <row r="327" spans="10:10">
      <c r="J327"/>
    </row>
    <row r="328" spans="10:10">
      <c r="J328"/>
    </row>
    <row r="329" spans="10:10">
      <c r="J329"/>
    </row>
    <row r="330" spans="10:10">
      <c r="J330"/>
    </row>
    <row r="331" spans="10:10">
      <c r="J331"/>
    </row>
    <row r="332" spans="10:10">
      <c r="J332"/>
    </row>
    <row r="333" spans="10:10">
      <c r="J333"/>
    </row>
    <row r="334" spans="10:10">
      <c r="J334"/>
    </row>
    <row r="335" spans="10:10">
      <c r="J335"/>
    </row>
    <row r="336" spans="10:10">
      <c r="J336"/>
    </row>
    <row r="337" spans="10:10">
      <c r="J337"/>
    </row>
    <row r="338" spans="10:10">
      <c r="J338"/>
    </row>
    <row r="339" spans="10:10">
      <c r="J339"/>
    </row>
    <row r="340" spans="10:10">
      <c r="J340"/>
    </row>
    <row r="341" spans="10:10">
      <c r="J341"/>
    </row>
    <row r="342" spans="10:10">
      <c r="J342"/>
    </row>
    <row r="343" spans="10:10">
      <c r="J343"/>
    </row>
    <row r="344" spans="10:10">
      <c r="J344"/>
    </row>
    <row r="345" spans="10:10">
      <c r="J345"/>
    </row>
    <row r="346" spans="10:10">
      <c r="J346"/>
    </row>
    <row r="347" spans="10:10">
      <c r="J347"/>
    </row>
    <row r="348" spans="10:10">
      <c r="J348"/>
    </row>
    <row r="349" spans="10:10">
      <c r="J349"/>
    </row>
    <row r="350" spans="10:10">
      <c r="J350"/>
    </row>
    <row r="351" spans="10:10">
      <c r="J351"/>
    </row>
    <row r="352" spans="10:10">
      <c r="J352"/>
    </row>
    <row r="353" spans="10:10">
      <c r="J353"/>
    </row>
    <row r="354" spans="10:10">
      <c r="J354"/>
    </row>
    <row r="355" spans="10:10">
      <c r="J355"/>
    </row>
    <row r="356" spans="10:10">
      <c r="J356"/>
    </row>
    <row r="357" spans="10:10">
      <c r="J357"/>
    </row>
    <row r="358" spans="10:10">
      <c r="J358"/>
    </row>
    <row r="359" spans="10:10">
      <c r="J359"/>
    </row>
    <row r="360" spans="10:10">
      <c r="J360"/>
    </row>
    <row r="361" spans="10:10">
      <c r="J361"/>
    </row>
    <row r="362" spans="10:10">
      <c r="J362"/>
    </row>
    <row r="363" spans="10:10">
      <c r="J363"/>
    </row>
    <row r="364" spans="10:10">
      <c r="J364"/>
    </row>
    <row r="365" spans="10:10">
      <c r="J365"/>
    </row>
    <row r="366" spans="10:10">
      <c r="J366"/>
    </row>
    <row r="367" spans="10:10">
      <c r="J367"/>
    </row>
    <row r="368" spans="10:10">
      <c r="J368"/>
    </row>
    <row r="369" spans="10:10">
      <c r="J369"/>
    </row>
    <row r="370" spans="10:10">
      <c r="J370"/>
    </row>
    <row r="371" spans="10:10">
      <c r="J371"/>
    </row>
    <row r="372" spans="10:10">
      <c r="J372"/>
    </row>
    <row r="373" spans="10:10">
      <c r="J373"/>
    </row>
    <row r="374" spans="10:10">
      <c r="J374"/>
    </row>
    <row r="375" spans="10:10">
      <c r="J375"/>
    </row>
    <row r="376" spans="10:10">
      <c r="J376"/>
    </row>
    <row r="377" spans="10:10">
      <c r="J377"/>
    </row>
    <row r="378" spans="10:10">
      <c r="J378"/>
    </row>
    <row r="379" spans="10:10">
      <c r="J379"/>
    </row>
    <row r="380" spans="10:10">
      <c r="J380"/>
    </row>
    <row r="381" spans="10:10">
      <c r="J381"/>
    </row>
    <row r="382" spans="10:10">
      <c r="J382"/>
    </row>
    <row r="383" spans="10:10">
      <c r="J383"/>
    </row>
    <row r="384" spans="10:10">
      <c r="J384"/>
    </row>
    <row r="385" spans="10:10">
      <c r="J385"/>
    </row>
    <row r="386" spans="10:10">
      <c r="J386"/>
    </row>
    <row r="387" spans="10:10">
      <c r="J387"/>
    </row>
    <row r="388" spans="10:10">
      <c r="J388"/>
    </row>
    <row r="389" spans="10:10">
      <c r="J389"/>
    </row>
    <row r="390" spans="10:10">
      <c r="J390"/>
    </row>
    <row r="391" spans="10:10">
      <c r="J391"/>
    </row>
    <row r="392" spans="10:10">
      <c r="J392"/>
    </row>
    <row r="393" spans="10:10">
      <c r="J393"/>
    </row>
    <row r="394" spans="10:10">
      <c r="J394"/>
    </row>
    <row r="395" spans="10:10">
      <c r="J395"/>
    </row>
    <row r="396" spans="10:10">
      <c r="J396"/>
    </row>
    <row r="397" spans="10:10">
      <c r="J397"/>
    </row>
    <row r="398" spans="10:10">
      <c r="J398"/>
    </row>
    <row r="399" spans="10:10">
      <c r="J399"/>
    </row>
    <row r="400" spans="10:10">
      <c r="J400"/>
    </row>
    <row r="401" spans="10:10">
      <c r="J401"/>
    </row>
    <row r="402" spans="10:10">
      <c r="J402"/>
    </row>
    <row r="403" spans="10:10">
      <c r="J403"/>
    </row>
    <row r="404" spans="10:10">
      <c r="J404"/>
    </row>
    <row r="405" spans="10:10">
      <c r="J405"/>
    </row>
    <row r="406" spans="10:10">
      <c r="J406"/>
    </row>
    <row r="407" spans="10:10">
      <c r="J407"/>
    </row>
    <row r="408" spans="10:10">
      <c r="J408"/>
    </row>
    <row r="409" spans="10:10">
      <c r="J409"/>
    </row>
    <row r="410" spans="10:10">
      <c r="J410"/>
    </row>
    <row r="411" spans="10:10">
      <c r="J411"/>
    </row>
    <row r="412" spans="10:10">
      <c r="J412"/>
    </row>
    <row r="413" spans="10:10">
      <c r="J413"/>
    </row>
    <row r="414" spans="10:10">
      <c r="J414"/>
    </row>
    <row r="415" spans="10:10">
      <c r="J415"/>
    </row>
    <row r="416" spans="10:10">
      <c r="J416"/>
    </row>
    <row r="417" spans="10:10">
      <c r="J417"/>
    </row>
    <row r="418" spans="10:10">
      <c r="J418"/>
    </row>
    <row r="419" spans="10:10">
      <c r="J419"/>
    </row>
    <row r="420" spans="10:10">
      <c r="J420"/>
    </row>
    <row r="421" spans="10:10">
      <c r="J421"/>
    </row>
    <row r="422" spans="10:10">
      <c r="J422"/>
    </row>
    <row r="423" spans="10:10">
      <c r="J423"/>
    </row>
    <row r="424" spans="10:10">
      <c r="J424"/>
    </row>
    <row r="425" spans="10:10">
      <c r="J425"/>
    </row>
    <row r="426" spans="10:10">
      <c r="J426"/>
    </row>
    <row r="427" spans="10:10">
      <c r="J427"/>
    </row>
    <row r="428" spans="10:10">
      <c r="J428"/>
    </row>
    <row r="429" spans="10:10">
      <c r="J429"/>
    </row>
    <row r="430" spans="10:10">
      <c r="J430"/>
    </row>
    <row r="431" spans="10:10">
      <c r="J431"/>
    </row>
    <row r="432" spans="10:10">
      <c r="J432"/>
    </row>
    <row r="433" spans="10:10">
      <c r="J433"/>
    </row>
    <row r="434" spans="10:10">
      <c r="J434"/>
    </row>
    <row r="435" spans="10:10">
      <c r="J435"/>
    </row>
    <row r="436" spans="10:10">
      <c r="J436"/>
    </row>
    <row r="437" spans="10:10">
      <c r="J437"/>
    </row>
    <row r="438" spans="10:10">
      <c r="J438"/>
    </row>
    <row r="439" spans="10:10">
      <c r="J439"/>
    </row>
    <row r="440" spans="10:10">
      <c r="J440"/>
    </row>
    <row r="441" spans="10:10">
      <c r="J441"/>
    </row>
    <row r="442" spans="10:10">
      <c r="J442"/>
    </row>
    <row r="443" spans="10:10">
      <c r="J443"/>
    </row>
    <row r="444" spans="10:10">
      <c r="J444"/>
    </row>
    <row r="445" spans="10:10">
      <c r="J445"/>
    </row>
    <row r="446" spans="10:10">
      <c r="J446"/>
    </row>
    <row r="447" spans="10:10">
      <c r="J447"/>
    </row>
    <row r="448" spans="10:10">
      <c r="J448"/>
    </row>
    <row r="449" spans="10:10">
      <c r="J449"/>
    </row>
    <row r="450" spans="10:10">
      <c r="J450"/>
    </row>
    <row r="451" spans="10:10">
      <c r="J451"/>
    </row>
    <row r="452" spans="10:10">
      <c r="J452"/>
    </row>
    <row r="453" spans="10:10">
      <c r="J453"/>
    </row>
    <row r="454" spans="10:10">
      <c r="J454"/>
    </row>
    <row r="455" spans="10:10">
      <c r="J455"/>
    </row>
    <row r="456" spans="10:10">
      <c r="J456"/>
    </row>
    <row r="457" spans="10:10">
      <c r="J457"/>
    </row>
    <row r="458" spans="10:10">
      <c r="J458"/>
    </row>
    <row r="459" spans="10:10">
      <c r="J459"/>
    </row>
    <row r="460" spans="10:10">
      <c r="J460"/>
    </row>
    <row r="461" spans="10:10">
      <c r="J461"/>
    </row>
    <row r="462" spans="10:10">
      <c r="J462"/>
    </row>
    <row r="463" spans="10:10">
      <c r="J463"/>
    </row>
    <row r="464" spans="10:10">
      <c r="J464"/>
    </row>
    <row r="465" spans="10:10">
      <c r="J465"/>
    </row>
    <row r="466" spans="10:10">
      <c r="J466"/>
    </row>
    <row r="467" spans="10:10">
      <c r="J467"/>
    </row>
    <row r="468" spans="10:10">
      <c r="J468"/>
    </row>
    <row r="469" spans="10:10">
      <c r="J469"/>
    </row>
    <row r="470" spans="10:10">
      <c r="J470"/>
    </row>
    <row r="471" spans="10:10">
      <c r="J471"/>
    </row>
    <row r="472" spans="10:10">
      <c r="J472"/>
    </row>
    <row r="473" spans="10:10">
      <c r="J473"/>
    </row>
    <row r="474" spans="10:10">
      <c r="J474"/>
    </row>
    <row r="475" spans="10:10">
      <c r="J475"/>
    </row>
    <row r="476" spans="10:10">
      <c r="J476"/>
    </row>
    <row r="477" spans="10:10">
      <c r="J477"/>
    </row>
    <row r="478" spans="10:10">
      <c r="J478"/>
    </row>
    <row r="479" spans="10:10">
      <c r="J479"/>
    </row>
    <row r="480" spans="10:10">
      <c r="J480"/>
    </row>
    <row r="481" spans="10:10">
      <c r="J481"/>
    </row>
    <row r="482" spans="10:10">
      <c r="J482"/>
    </row>
    <row r="483" spans="10:10">
      <c r="J483"/>
    </row>
    <row r="484" spans="10:10">
      <c r="J484"/>
    </row>
    <row r="485" spans="10:10">
      <c r="J485"/>
    </row>
    <row r="486" spans="10:10">
      <c r="J486"/>
    </row>
    <row r="487" spans="10:10">
      <c r="J487"/>
    </row>
    <row r="488" spans="10:10">
      <c r="J488"/>
    </row>
    <row r="489" spans="10:10">
      <c r="J489"/>
    </row>
    <row r="490" spans="10:10">
      <c r="J490"/>
    </row>
    <row r="491" spans="10:10">
      <c r="J491"/>
    </row>
    <row r="492" spans="10:10">
      <c r="J492"/>
    </row>
    <row r="493" spans="10:10">
      <c r="J493"/>
    </row>
    <row r="494" spans="10:10">
      <c r="J494"/>
    </row>
    <row r="495" spans="10:10">
      <c r="J495"/>
    </row>
    <row r="496" spans="10:10">
      <c r="J496"/>
    </row>
    <row r="497" spans="10:10">
      <c r="J497"/>
    </row>
    <row r="498" spans="10:10">
      <c r="J498"/>
    </row>
    <row r="499" spans="10:10">
      <c r="J499"/>
    </row>
    <row r="500" spans="10:10">
      <c r="J500"/>
    </row>
    <row r="501" spans="10:10">
      <c r="J501"/>
    </row>
    <row r="502" spans="10:10">
      <c r="J502"/>
    </row>
    <row r="503" spans="10:10">
      <c r="J503"/>
    </row>
    <row r="504" spans="10:10">
      <c r="J504"/>
    </row>
    <row r="505" spans="10:10">
      <c r="J505"/>
    </row>
    <row r="506" spans="10:10">
      <c r="J506"/>
    </row>
    <row r="507" spans="10:10">
      <c r="J507"/>
    </row>
    <row r="508" spans="10:10">
      <c r="J508"/>
    </row>
    <row r="509" spans="10:10">
      <c r="J509"/>
    </row>
    <row r="510" spans="10:10">
      <c r="J510"/>
    </row>
    <row r="511" spans="10:10">
      <c r="J511"/>
    </row>
    <row r="512" spans="10:10">
      <c r="J512"/>
    </row>
    <row r="513" spans="10:10">
      <c r="J513"/>
    </row>
    <row r="514" spans="10:10">
      <c r="J514"/>
    </row>
    <row r="515" spans="10:10">
      <c r="J515"/>
    </row>
    <row r="516" spans="10:10">
      <c r="J516"/>
    </row>
    <row r="517" spans="10:10">
      <c r="J517"/>
    </row>
    <row r="518" spans="10:10">
      <c r="J518"/>
    </row>
    <row r="519" spans="10:10">
      <c r="J519"/>
    </row>
    <row r="520" spans="10:10">
      <c r="J520"/>
    </row>
    <row r="521" spans="10:10">
      <c r="J521"/>
    </row>
    <row r="522" spans="10:10">
      <c r="J522"/>
    </row>
    <row r="523" spans="10:10">
      <c r="J523"/>
    </row>
    <row r="524" spans="10:10">
      <c r="J524"/>
    </row>
    <row r="525" spans="10:10">
      <c r="J525"/>
    </row>
    <row r="526" spans="10:10">
      <c r="J526"/>
    </row>
    <row r="527" spans="10:10">
      <c r="J527"/>
    </row>
    <row r="528" spans="10:10">
      <c r="J528"/>
    </row>
    <row r="529" spans="10:10">
      <c r="J529"/>
    </row>
    <row r="530" spans="10:10">
      <c r="J530"/>
    </row>
    <row r="531" spans="10:10">
      <c r="J531"/>
    </row>
    <row r="532" spans="10:10">
      <c r="J532"/>
    </row>
    <row r="533" spans="10:10">
      <c r="J533"/>
    </row>
    <row r="534" spans="10:10">
      <c r="J534"/>
    </row>
    <row r="535" spans="10:10">
      <c r="J535"/>
    </row>
    <row r="536" spans="10:10">
      <c r="J536"/>
    </row>
    <row r="537" spans="10:10">
      <c r="J537"/>
    </row>
    <row r="538" spans="10:10">
      <c r="J538"/>
    </row>
    <row r="539" spans="10:10">
      <c r="J539"/>
    </row>
    <row r="540" spans="10:10">
      <c r="J540"/>
    </row>
    <row r="541" spans="10:10">
      <c r="J541"/>
    </row>
    <row r="542" spans="10:10">
      <c r="J542"/>
    </row>
    <row r="543" spans="10:10">
      <c r="J543"/>
    </row>
    <row r="544" spans="10:10">
      <c r="J544"/>
    </row>
    <row r="545" spans="10:10">
      <c r="J545"/>
    </row>
    <row r="546" spans="10:10">
      <c r="J546"/>
    </row>
    <row r="547" spans="10:10">
      <c r="J547"/>
    </row>
    <row r="548" spans="10:10">
      <c r="J548"/>
    </row>
    <row r="549" spans="10:10">
      <c r="J549"/>
    </row>
    <row r="550" spans="10:10">
      <c r="J550"/>
    </row>
    <row r="551" spans="10:10">
      <c r="J551"/>
    </row>
    <row r="552" spans="10:10">
      <c r="J552"/>
    </row>
    <row r="553" spans="10:10">
      <c r="J553"/>
    </row>
    <row r="554" spans="10:10">
      <c r="J554"/>
    </row>
    <row r="555" spans="10:10">
      <c r="J555"/>
    </row>
    <row r="556" spans="10:10">
      <c r="J556"/>
    </row>
    <row r="557" spans="10:10">
      <c r="J557"/>
    </row>
    <row r="558" spans="10:10">
      <c r="J558"/>
    </row>
    <row r="559" spans="10:10">
      <c r="J559"/>
    </row>
    <row r="560" spans="10:10">
      <c r="J560"/>
    </row>
    <row r="561" spans="10:10">
      <c r="J561"/>
    </row>
    <row r="562" spans="10:10">
      <c r="J562"/>
    </row>
    <row r="563" spans="10:10">
      <c r="J563"/>
    </row>
    <row r="564" spans="10:10">
      <c r="J564"/>
    </row>
    <row r="565" spans="10:10">
      <c r="J565"/>
    </row>
    <row r="566" spans="10:10">
      <c r="J566"/>
    </row>
    <row r="567" spans="10:10">
      <c r="J567"/>
    </row>
    <row r="568" spans="10:10">
      <c r="J568"/>
    </row>
    <row r="569" spans="10:10">
      <c r="J569"/>
    </row>
    <row r="570" spans="10:10">
      <c r="J570"/>
    </row>
    <row r="571" spans="10:10">
      <c r="J571"/>
    </row>
    <row r="572" spans="10:10">
      <c r="J572"/>
    </row>
    <row r="573" spans="10:10">
      <c r="J573"/>
    </row>
    <row r="574" spans="10:10">
      <c r="J574"/>
    </row>
    <row r="575" spans="10:10">
      <c r="J575"/>
    </row>
    <row r="576" spans="10:10">
      <c r="J576"/>
    </row>
    <row r="577" spans="10:10">
      <c r="J577"/>
    </row>
    <row r="578" spans="10:10">
      <c r="J578"/>
    </row>
    <row r="579" spans="10:10">
      <c r="J579"/>
    </row>
    <row r="580" spans="10:10">
      <c r="J580"/>
    </row>
    <row r="581" spans="10:10">
      <c r="J581"/>
    </row>
    <row r="582" spans="10:10">
      <c r="J582"/>
    </row>
    <row r="583" spans="10:10">
      <c r="J583"/>
    </row>
    <row r="584" spans="10:10">
      <c r="J584"/>
    </row>
    <row r="585" spans="10:10">
      <c r="J585"/>
    </row>
    <row r="586" spans="10:10">
      <c r="J586"/>
    </row>
    <row r="587" spans="10:10">
      <c r="J587"/>
    </row>
    <row r="588" spans="10:10">
      <c r="J588"/>
    </row>
    <row r="589" spans="10:10">
      <c r="J589"/>
    </row>
    <row r="590" spans="10:10">
      <c r="J590"/>
    </row>
    <row r="591" spans="10:10">
      <c r="J591"/>
    </row>
    <row r="592" spans="10:10">
      <c r="J592"/>
    </row>
    <row r="593" spans="10:10">
      <c r="J593"/>
    </row>
    <row r="594" spans="10:10">
      <c r="J594"/>
    </row>
    <row r="595" spans="10:10">
      <c r="J595"/>
    </row>
    <row r="596" spans="10:10">
      <c r="J596"/>
    </row>
    <row r="597" spans="10:10">
      <c r="J597"/>
    </row>
    <row r="598" spans="10:10">
      <c r="J598"/>
    </row>
    <row r="599" spans="10:10">
      <c r="J599"/>
    </row>
    <row r="600" spans="10:10">
      <c r="J600"/>
    </row>
    <row r="601" spans="10:10">
      <c r="J601"/>
    </row>
    <row r="602" spans="10:10">
      <c r="J602"/>
    </row>
    <row r="603" spans="10:10">
      <c r="J603"/>
    </row>
    <row r="604" spans="10:10">
      <c r="J604"/>
    </row>
    <row r="605" spans="10:10">
      <c r="J605"/>
    </row>
    <row r="606" spans="10:10">
      <c r="J606"/>
    </row>
    <row r="607" spans="10:10">
      <c r="J607"/>
    </row>
    <row r="608" spans="10:10">
      <c r="J608"/>
    </row>
    <row r="609" spans="10:10">
      <c r="J609"/>
    </row>
    <row r="610" spans="10:10">
      <c r="J610"/>
    </row>
    <row r="611" spans="10:10">
      <c r="J611"/>
    </row>
    <row r="612" spans="10:10">
      <c r="J612"/>
    </row>
    <row r="613" spans="10:10">
      <c r="J613"/>
    </row>
    <row r="614" spans="10:10">
      <c r="J614"/>
    </row>
    <row r="615" spans="10:10">
      <c r="J615"/>
    </row>
    <row r="616" spans="10:10">
      <c r="J616"/>
    </row>
    <row r="617" spans="10:10">
      <c r="J617"/>
    </row>
    <row r="618" spans="10:10">
      <c r="J618"/>
    </row>
    <row r="619" spans="10:10">
      <c r="J619"/>
    </row>
    <row r="620" spans="10:10">
      <c r="J620"/>
    </row>
    <row r="621" spans="10:10">
      <c r="J621"/>
    </row>
    <row r="622" spans="10:10">
      <c r="J622"/>
    </row>
    <row r="623" spans="10:10">
      <c r="J623"/>
    </row>
    <row r="624" spans="10:10">
      <c r="J624"/>
    </row>
    <row r="625" spans="10:10">
      <c r="J625"/>
    </row>
    <row r="626" spans="10:10">
      <c r="J626"/>
    </row>
    <row r="627" spans="10:10">
      <c r="J627"/>
    </row>
    <row r="628" spans="10:10">
      <c r="J628"/>
    </row>
    <row r="629" spans="10:10">
      <c r="J629"/>
    </row>
    <row r="630" spans="10:10">
      <c r="J630"/>
    </row>
    <row r="631" spans="10:10">
      <c r="J631"/>
    </row>
    <row r="632" spans="10:10">
      <c r="J632"/>
    </row>
    <row r="633" spans="10:10">
      <c r="J633"/>
    </row>
    <row r="634" spans="10:10">
      <c r="J634"/>
    </row>
    <row r="635" spans="10:10">
      <c r="J635"/>
    </row>
    <row r="636" spans="10:10">
      <c r="J636"/>
    </row>
    <row r="637" spans="10:10">
      <c r="J637"/>
    </row>
    <row r="638" spans="10:10">
      <c r="J638"/>
    </row>
    <row r="639" spans="10:10">
      <c r="J639"/>
    </row>
    <row r="640" spans="10:10">
      <c r="J640"/>
    </row>
    <row r="641" spans="10:10">
      <c r="J641"/>
    </row>
    <row r="642" spans="10:10">
      <c r="J642"/>
    </row>
    <row r="643" spans="10:10">
      <c r="J643"/>
    </row>
    <row r="644" spans="10:10">
      <c r="J644"/>
    </row>
    <row r="645" spans="10:10">
      <c r="J645"/>
    </row>
    <row r="646" spans="10:10">
      <c r="J646"/>
    </row>
    <row r="647" spans="10:10">
      <c r="J647"/>
    </row>
    <row r="648" spans="10:10">
      <c r="J648"/>
    </row>
    <row r="649" spans="10:10">
      <c r="J649"/>
    </row>
    <row r="650" spans="10:10">
      <c r="J650"/>
    </row>
    <row r="651" spans="10:10">
      <c r="J651"/>
    </row>
    <row r="652" spans="10:10">
      <c r="J652"/>
    </row>
    <row r="653" spans="10:10">
      <c r="J653"/>
    </row>
    <row r="654" spans="10:10">
      <c r="J654"/>
    </row>
    <row r="655" spans="10:10">
      <c r="J655"/>
    </row>
    <row r="656" spans="10:10">
      <c r="J656"/>
    </row>
    <row r="657" spans="10:10">
      <c r="J657"/>
    </row>
    <row r="658" spans="10:10">
      <c r="J658"/>
    </row>
    <row r="659" spans="10:10">
      <c r="J659"/>
    </row>
    <row r="660" spans="10:10">
      <c r="J660"/>
    </row>
  </sheetData>
  <sheetProtection algorithmName="SHA-512" hashValue="7O19pqH0QmRFoLAC3C7YZH8SzWHmO9IZH4/LNByRmeufzFwR9IhWmhX95wnHV0fPkJ1KduA4u9bT7Ekhf2+YjQ==" saltValue="8lObjhEwLcHya48EsXCvyA==" spinCount="100000" sheet="1" selectLockedCells="1"/>
  <mergeCells count="6">
    <mergeCell ref="C3:F3"/>
    <mergeCell ref="E10:F10"/>
    <mergeCell ref="E13:F13"/>
    <mergeCell ref="E16:F16"/>
    <mergeCell ref="C20:D20"/>
    <mergeCell ref="E20:F20"/>
  </mergeCells>
  <conditionalFormatting sqref="J3:O3">
    <cfRule type="cellIs" dxfId="15" priority="5" operator="notEqual">
      <formula>""</formula>
    </cfRule>
  </conditionalFormatting>
  <conditionalFormatting sqref="J4:O123">
    <cfRule type="cellIs" dxfId="14" priority="6" operator="notEqual">
      <formula>""</formula>
    </cfRule>
  </conditionalFormatting>
  <conditionalFormatting sqref="K4:K12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{276177E6-3C36-40F7-B9D2-186FBE01E8C1}</x14:id>
        </ext>
      </extLst>
    </cfRule>
  </conditionalFormatting>
  <conditionalFormatting sqref="M4:O12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{F03A1E7A-4869-46AA-AE25-18E840334FC6}</x14:id>
        </ext>
      </extLst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Drop Down 1">
              <controlPr defaultSize="0" autoLine="0" autoPict="0">
                <anchor moveWithCells="1">
                  <from>
                    <xdr:col>4</xdr:col>
                    <xdr:colOff>175260</xdr:colOff>
                    <xdr:row>10</xdr:row>
                    <xdr:rowOff>53340</xdr:rowOff>
                  </from>
                  <to>
                    <xdr:col>5</xdr:col>
                    <xdr:colOff>601980</xdr:colOff>
                    <xdr:row>11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Option Button 2">
              <controlPr defaultSize="0" autoFill="0" autoLine="0" autoPict="0">
                <anchor moveWithCells="1">
                  <from>
                    <xdr:col>2</xdr:col>
                    <xdr:colOff>129540</xdr:colOff>
                    <xdr:row>13</xdr:row>
                    <xdr:rowOff>7620</xdr:rowOff>
                  </from>
                  <to>
                    <xdr:col>3</xdr:col>
                    <xdr:colOff>388620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Option Button 3">
              <controlPr defaultSize="0" autoFill="0" autoLine="0" autoPict="0">
                <anchor>
                  <from>
                    <xdr:col>2</xdr:col>
                    <xdr:colOff>129540</xdr:colOff>
                    <xdr:row>14</xdr:row>
                    <xdr:rowOff>68580</xdr:rowOff>
                  </from>
                  <to>
                    <xdr:col>3</xdr:col>
                    <xdr:colOff>388620</xdr:colOff>
                    <xdr:row>15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Option Button 4">
              <controlPr defaultSize="0" autoFill="0" autoLine="0" autoPict="0">
                <anchor moveWithCells="1">
                  <from>
                    <xdr:col>2</xdr:col>
                    <xdr:colOff>129540</xdr:colOff>
                    <xdr:row>15</xdr:row>
                    <xdr:rowOff>129540</xdr:rowOff>
                  </from>
                  <to>
                    <xdr:col>3</xdr:col>
                    <xdr:colOff>388620</xdr:colOff>
                    <xdr:row>16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Option Button 5">
              <controlPr defaultSize="0" autoFill="0" autoLine="0" autoPict="0">
                <anchor moveWithCells="1">
                  <from>
                    <xdr:col>2</xdr:col>
                    <xdr:colOff>129540</xdr:colOff>
                    <xdr:row>17</xdr:row>
                    <xdr:rowOff>15240</xdr:rowOff>
                  </from>
                  <to>
                    <xdr:col>3</xdr:col>
                    <xdr:colOff>388620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Group Box 6">
              <controlPr defaultSize="0" autoFill="0" autoPict="0">
                <anchor moveWithCells="1">
                  <from>
                    <xdr:col>2</xdr:col>
                    <xdr:colOff>0</xdr:colOff>
                    <xdr:row>11</xdr:row>
                    <xdr:rowOff>175260</xdr:rowOff>
                  </from>
                  <to>
                    <xdr:col>3</xdr:col>
                    <xdr:colOff>342900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0" name="Spinner 7">
              <controlPr defaultSize="0" autoPict="0">
                <anchor moveWithCells="1" sizeWithCells="1">
                  <from>
                    <xdr:col>3</xdr:col>
                    <xdr:colOff>38100</xdr:colOff>
                    <xdr:row>9</xdr:row>
                    <xdr:rowOff>7620</xdr:rowOff>
                  </from>
                  <to>
                    <xdr:col>3</xdr:col>
                    <xdr:colOff>312420</xdr:colOff>
                    <xdr:row>10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1" name="Scroll Bar 8">
              <controlPr defaultSize="0" autoPict="0">
                <anchor moveWithCells="1">
                  <from>
                    <xdr:col>4</xdr:col>
                    <xdr:colOff>53340</xdr:colOff>
                    <xdr:row>13</xdr:row>
                    <xdr:rowOff>7620</xdr:rowOff>
                  </from>
                  <to>
                    <xdr:col>5</xdr:col>
                    <xdr:colOff>716280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2" name="Check Box 9">
              <controlPr defaultSize="0" autoFill="0" autoLine="0" autoPict="0">
                <anchor moveWithCells="1">
                  <from>
                    <xdr:col>5</xdr:col>
                    <xdr:colOff>83820</xdr:colOff>
                    <xdr:row>16</xdr:row>
                    <xdr:rowOff>167640</xdr:rowOff>
                  </from>
                  <to>
                    <xdr:col>5</xdr:col>
                    <xdr:colOff>449580</xdr:colOff>
                    <xdr:row>18</xdr:row>
                    <xdr:rowOff>15240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76177E6-3C36-40F7-B9D2-186FBE01E8C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K4:K123</xm:sqref>
        </x14:conditionalFormatting>
        <x14:conditionalFormatting xmlns:xm="http://schemas.microsoft.com/office/excel/2006/main">
          <x14:cfRule type="dataBar" id="{F03A1E7A-4869-46AA-AE25-18E840334FC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M4:O123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987E0-F7F3-4BEF-9F06-519CAB3B0618}">
  <sheetPr>
    <tabColor rgb="FFFF5050"/>
  </sheetPr>
  <dimension ref="A1:O801"/>
  <sheetViews>
    <sheetView topLeftCell="E1" zoomScale="120" zoomScaleNormal="120" workbookViewId="0">
      <selection activeCell="O7" sqref="O7"/>
    </sheetView>
  </sheetViews>
  <sheetFormatPr defaultRowHeight="14.4"/>
  <cols>
    <col min="1" max="1" width="9.77734375" bestFit="1" customWidth="1"/>
    <col min="2" max="2" width="10" bestFit="1" customWidth="1"/>
    <col min="3" max="4" width="10.109375" bestFit="1" customWidth="1"/>
    <col min="5" max="5" width="10.88671875" bestFit="1" customWidth="1"/>
    <col min="6" max="6" width="6.21875" bestFit="1" customWidth="1"/>
    <col min="7" max="7" width="8.88671875" bestFit="1" customWidth="1"/>
    <col min="8" max="8" width="11" bestFit="1" customWidth="1"/>
    <col min="9" max="9" width="10.33203125" bestFit="1" customWidth="1"/>
    <col min="10" max="10" width="20.6640625" bestFit="1" customWidth="1"/>
    <col min="11" max="11" width="11.109375" bestFit="1" customWidth="1"/>
    <col min="12" max="12" width="6" bestFit="1" customWidth="1"/>
    <col min="14" max="14" width="12" bestFit="1" customWidth="1"/>
    <col min="15" max="15" width="12.44140625" bestFit="1" customWidth="1"/>
    <col min="16" max="18" width="10.88671875" bestFit="1" customWidth="1"/>
    <col min="19" max="20" width="14.33203125" bestFit="1" customWidth="1"/>
    <col min="21" max="21" width="15.77734375" bestFit="1" customWidth="1"/>
  </cols>
  <sheetData>
    <row r="1" spans="1:15">
      <c r="A1" s="325" t="s">
        <v>1229</v>
      </c>
      <c r="B1" s="325" t="s">
        <v>1216</v>
      </c>
      <c r="C1" s="325" t="s">
        <v>1242</v>
      </c>
      <c r="D1" s="326" t="s">
        <v>1243</v>
      </c>
      <c r="E1" s="325" t="s">
        <v>1225</v>
      </c>
      <c r="F1" s="325" t="s">
        <v>1217</v>
      </c>
      <c r="G1" s="325" t="s">
        <v>1205</v>
      </c>
      <c r="H1" s="327" t="s">
        <v>1244</v>
      </c>
      <c r="I1" s="327" t="s">
        <v>1245</v>
      </c>
      <c r="J1" s="327" t="s">
        <v>1180</v>
      </c>
      <c r="K1" s="327" t="s">
        <v>1182</v>
      </c>
      <c r="L1" s="327" t="s">
        <v>1246</v>
      </c>
    </row>
    <row r="2" spans="1:15">
      <c r="A2" s="153">
        <v>1</v>
      </c>
      <c r="B2" s="154" t="s">
        <v>293</v>
      </c>
      <c r="C2" s="154" t="s">
        <v>254</v>
      </c>
      <c r="D2" s="155">
        <v>43353</v>
      </c>
      <c r="E2" s="153" t="s">
        <v>1226</v>
      </c>
      <c r="F2" s="154" t="s">
        <v>1249</v>
      </c>
      <c r="G2" s="156">
        <v>4200000</v>
      </c>
      <c r="H2" s="157">
        <v>6.7</v>
      </c>
      <c r="I2" s="153" t="s">
        <v>255</v>
      </c>
      <c r="J2" s="153" t="s">
        <v>256</v>
      </c>
      <c r="K2" s="153" t="s">
        <v>257</v>
      </c>
      <c r="L2" s="153" t="s">
        <v>258</v>
      </c>
    </row>
    <row r="3" spans="1:15">
      <c r="A3" s="153">
        <v>2</v>
      </c>
      <c r="B3" s="154" t="s">
        <v>311</v>
      </c>
      <c r="C3" s="154" t="s">
        <v>259</v>
      </c>
      <c r="D3" s="155">
        <v>43190</v>
      </c>
      <c r="E3" s="153" t="s">
        <v>1227</v>
      </c>
      <c r="F3" s="154" t="s">
        <v>1247</v>
      </c>
      <c r="G3" s="156">
        <v>1900000</v>
      </c>
      <c r="H3" s="157">
        <v>7.2</v>
      </c>
      <c r="I3" s="153" t="s">
        <v>260</v>
      </c>
      <c r="J3" s="153" t="s">
        <v>261</v>
      </c>
      <c r="K3" s="153" t="s">
        <v>262</v>
      </c>
      <c r="L3" s="153" t="s">
        <v>263</v>
      </c>
      <c r="N3" s="201" t="s">
        <v>1282</v>
      </c>
      <c r="O3" t="s">
        <v>1223</v>
      </c>
    </row>
    <row r="4" spans="1:15">
      <c r="A4" s="153">
        <v>3</v>
      </c>
      <c r="B4" s="154" t="s">
        <v>306</v>
      </c>
      <c r="C4" s="154" t="s">
        <v>265</v>
      </c>
      <c r="D4" s="155">
        <v>43795</v>
      </c>
      <c r="E4" s="153" t="s">
        <v>1227</v>
      </c>
      <c r="F4" s="154" t="s">
        <v>1251</v>
      </c>
      <c r="G4" s="156">
        <v>1300000</v>
      </c>
      <c r="H4" s="157">
        <v>7.8</v>
      </c>
      <c r="I4" s="153" t="s">
        <v>255</v>
      </c>
      <c r="J4" s="153" t="s">
        <v>266</v>
      </c>
      <c r="K4" s="153" t="s">
        <v>257</v>
      </c>
      <c r="L4" s="153" t="s">
        <v>267</v>
      </c>
      <c r="N4" s="275" t="s">
        <v>253</v>
      </c>
      <c r="O4" s="328">
        <v>111120000</v>
      </c>
    </row>
    <row r="5" spans="1:15">
      <c r="A5" s="153">
        <v>4</v>
      </c>
      <c r="B5" s="154" t="s">
        <v>264</v>
      </c>
      <c r="C5" s="154" t="s">
        <v>268</v>
      </c>
      <c r="D5" s="155">
        <v>44064</v>
      </c>
      <c r="E5" s="153" t="s">
        <v>1227</v>
      </c>
      <c r="F5" s="154" t="s">
        <v>1250</v>
      </c>
      <c r="G5" s="156">
        <v>1400000</v>
      </c>
      <c r="H5" s="157">
        <v>11.1</v>
      </c>
      <c r="I5" s="153" t="s">
        <v>255</v>
      </c>
      <c r="J5" s="153" t="s">
        <v>269</v>
      </c>
      <c r="K5" s="153" t="s">
        <v>262</v>
      </c>
      <c r="L5" s="153" t="s">
        <v>270</v>
      </c>
      <c r="N5" s="275" t="s">
        <v>247</v>
      </c>
      <c r="O5" s="328">
        <v>68690000</v>
      </c>
    </row>
    <row r="6" spans="1:15">
      <c r="A6" s="153">
        <v>5</v>
      </c>
      <c r="B6" s="154" t="s">
        <v>271</v>
      </c>
      <c r="C6" s="154" t="s">
        <v>272</v>
      </c>
      <c r="D6" s="155">
        <v>43868</v>
      </c>
      <c r="E6" s="153" t="s">
        <v>1226</v>
      </c>
      <c r="F6" s="154" t="s">
        <v>1247</v>
      </c>
      <c r="G6" s="156">
        <v>2300000</v>
      </c>
      <c r="H6" s="157">
        <v>6.9</v>
      </c>
      <c r="I6" s="153" t="s">
        <v>255</v>
      </c>
      <c r="J6" s="153" t="s">
        <v>273</v>
      </c>
      <c r="K6" s="153" t="s">
        <v>257</v>
      </c>
      <c r="L6" s="153" t="s">
        <v>274</v>
      </c>
      <c r="N6" s="275" t="s">
        <v>284</v>
      </c>
      <c r="O6" s="328">
        <v>279096000</v>
      </c>
    </row>
    <row r="7" spans="1:15">
      <c r="A7" s="153">
        <v>6</v>
      </c>
      <c r="B7" s="154" t="s">
        <v>287</v>
      </c>
      <c r="C7" s="154" t="s">
        <v>275</v>
      </c>
      <c r="D7" s="155">
        <v>44097</v>
      </c>
      <c r="E7" s="153" t="s">
        <v>1226</v>
      </c>
      <c r="F7" s="154" t="s">
        <v>1248</v>
      </c>
      <c r="G7" s="156">
        <v>2000000</v>
      </c>
      <c r="H7" s="157">
        <v>7.7</v>
      </c>
      <c r="I7" s="153" t="s">
        <v>255</v>
      </c>
      <c r="J7" s="153" t="s">
        <v>276</v>
      </c>
      <c r="K7" s="153" t="s">
        <v>262</v>
      </c>
      <c r="L7" s="153" t="s">
        <v>263</v>
      </c>
      <c r="N7" s="275" t="s">
        <v>301</v>
      </c>
      <c r="O7" s="328">
        <v>108425000</v>
      </c>
    </row>
    <row r="8" spans="1:15">
      <c r="A8" s="153">
        <v>7</v>
      </c>
      <c r="B8" s="154" t="s">
        <v>284</v>
      </c>
      <c r="C8" s="154" t="s">
        <v>277</v>
      </c>
      <c r="D8" s="155">
        <v>43641</v>
      </c>
      <c r="E8" s="153" t="s">
        <v>1226</v>
      </c>
      <c r="F8" s="154" t="s">
        <v>1249</v>
      </c>
      <c r="G8" s="156">
        <v>2300000</v>
      </c>
      <c r="H8" s="157">
        <v>8.3000000000000007</v>
      </c>
      <c r="I8" s="153" t="s">
        <v>25</v>
      </c>
      <c r="J8" s="153" t="s">
        <v>278</v>
      </c>
      <c r="K8" s="153" t="s">
        <v>279</v>
      </c>
      <c r="L8" s="153" t="s">
        <v>279</v>
      </c>
      <c r="N8" s="275" t="s">
        <v>296</v>
      </c>
      <c r="O8" s="328">
        <v>151750000</v>
      </c>
    </row>
    <row r="9" spans="1:15">
      <c r="A9" s="153">
        <v>8</v>
      </c>
      <c r="B9" s="154" t="s">
        <v>293</v>
      </c>
      <c r="C9" s="154" t="s">
        <v>281</v>
      </c>
      <c r="D9" s="155">
        <v>43557</v>
      </c>
      <c r="E9" s="153" t="s">
        <v>1226</v>
      </c>
      <c r="F9" s="154" t="s">
        <v>1247</v>
      </c>
      <c r="G9" s="156">
        <v>1440000</v>
      </c>
      <c r="H9" s="157">
        <v>7.5</v>
      </c>
      <c r="I9" s="153" t="s">
        <v>25</v>
      </c>
      <c r="J9" s="153" t="s">
        <v>282</v>
      </c>
      <c r="K9" s="153" t="s">
        <v>262</v>
      </c>
      <c r="L9" s="153" t="s">
        <v>283</v>
      </c>
      <c r="N9" s="275" t="s">
        <v>290</v>
      </c>
      <c r="O9" s="328">
        <v>68420000</v>
      </c>
    </row>
    <row r="10" spans="1:15">
      <c r="A10" s="153">
        <v>9</v>
      </c>
      <c r="B10" s="154" t="s">
        <v>293</v>
      </c>
      <c r="C10" s="154" t="s">
        <v>285</v>
      </c>
      <c r="D10" s="155">
        <v>43255</v>
      </c>
      <c r="E10" s="153" t="s">
        <v>1226</v>
      </c>
      <c r="F10" s="154" t="s">
        <v>1250</v>
      </c>
      <c r="G10" s="156">
        <v>1540000</v>
      </c>
      <c r="H10" s="157">
        <v>7</v>
      </c>
      <c r="I10" s="153" t="s">
        <v>260</v>
      </c>
      <c r="J10" s="153" t="s">
        <v>286</v>
      </c>
      <c r="K10" s="153" t="s">
        <v>257</v>
      </c>
      <c r="L10" s="153" t="s">
        <v>274</v>
      </c>
      <c r="N10" s="275" t="s">
        <v>280</v>
      </c>
      <c r="O10" s="328">
        <v>98600000</v>
      </c>
    </row>
    <row r="11" spans="1:15">
      <c r="A11" s="153">
        <v>10</v>
      </c>
      <c r="B11" s="154" t="s">
        <v>311</v>
      </c>
      <c r="C11" s="154" t="s">
        <v>288</v>
      </c>
      <c r="D11" s="155">
        <v>43293</v>
      </c>
      <c r="E11" s="153" t="s">
        <v>1226</v>
      </c>
      <c r="F11" s="154" t="s">
        <v>1249</v>
      </c>
      <c r="G11" s="156">
        <v>2100000</v>
      </c>
      <c r="H11" s="157">
        <v>7.2</v>
      </c>
      <c r="I11" s="153" t="s">
        <v>25</v>
      </c>
      <c r="J11" s="153" t="s">
        <v>289</v>
      </c>
      <c r="K11" s="153" t="s">
        <v>257</v>
      </c>
      <c r="L11" s="153" t="s">
        <v>258</v>
      </c>
      <c r="N11" s="275" t="s">
        <v>306</v>
      </c>
      <c r="O11" s="328">
        <v>150380000</v>
      </c>
    </row>
    <row r="12" spans="1:15">
      <c r="A12" s="153">
        <v>11</v>
      </c>
      <c r="B12" s="154" t="s">
        <v>271</v>
      </c>
      <c r="C12" s="154" t="s">
        <v>291</v>
      </c>
      <c r="D12" s="155">
        <v>43441</v>
      </c>
      <c r="E12" s="153" t="s">
        <v>1226</v>
      </c>
      <c r="F12" s="154" t="s">
        <v>1249</v>
      </c>
      <c r="G12" s="156">
        <v>1580000</v>
      </c>
      <c r="H12" s="157">
        <v>7.2</v>
      </c>
      <c r="I12" s="153" t="s">
        <v>255</v>
      </c>
      <c r="J12" s="153" t="s">
        <v>286</v>
      </c>
      <c r="K12" s="153" t="s">
        <v>257</v>
      </c>
      <c r="L12" s="153" t="s">
        <v>274</v>
      </c>
      <c r="N12" s="275" t="s">
        <v>264</v>
      </c>
      <c r="O12" s="328">
        <v>246380000</v>
      </c>
    </row>
    <row r="13" spans="1:15">
      <c r="A13" s="153">
        <v>12</v>
      </c>
      <c r="B13" s="154" t="s">
        <v>284</v>
      </c>
      <c r="C13" s="154" t="s">
        <v>292</v>
      </c>
      <c r="D13" s="155">
        <v>43663</v>
      </c>
      <c r="E13" s="153" t="s">
        <v>1227</v>
      </c>
      <c r="F13" s="154" t="s">
        <v>1251</v>
      </c>
      <c r="G13" s="156">
        <v>5000000</v>
      </c>
      <c r="H13" s="157">
        <v>7.4</v>
      </c>
      <c r="I13" s="153" t="s">
        <v>255</v>
      </c>
      <c r="J13" s="153" t="s">
        <v>273</v>
      </c>
      <c r="K13" s="153" t="s">
        <v>257</v>
      </c>
      <c r="L13" s="153" t="s">
        <v>274</v>
      </c>
      <c r="N13" s="275" t="s">
        <v>287</v>
      </c>
      <c r="O13" s="328">
        <v>153150000</v>
      </c>
    </row>
    <row r="14" spans="1:15">
      <c r="A14" s="153">
        <v>13</v>
      </c>
      <c r="B14" s="154" t="s">
        <v>306</v>
      </c>
      <c r="C14" s="154" t="s">
        <v>294</v>
      </c>
      <c r="D14" s="155">
        <v>43586</v>
      </c>
      <c r="E14" s="153" t="s">
        <v>1226</v>
      </c>
      <c r="F14" s="154" t="s">
        <v>1250</v>
      </c>
      <c r="G14" s="156">
        <v>2600000</v>
      </c>
      <c r="H14" s="157">
        <v>8.1</v>
      </c>
      <c r="I14" s="153" t="s">
        <v>25</v>
      </c>
      <c r="J14" s="153" t="s">
        <v>295</v>
      </c>
      <c r="K14" s="153" t="s">
        <v>262</v>
      </c>
      <c r="L14" s="153" t="s">
        <v>270</v>
      </c>
      <c r="N14" s="275" t="s">
        <v>271</v>
      </c>
      <c r="O14" s="328">
        <v>206290000</v>
      </c>
    </row>
    <row r="15" spans="1:15">
      <c r="A15" s="153">
        <v>14</v>
      </c>
      <c r="B15" s="154" t="s">
        <v>247</v>
      </c>
      <c r="C15" s="154" t="s">
        <v>297</v>
      </c>
      <c r="D15" s="155">
        <v>43365</v>
      </c>
      <c r="E15" s="153" t="s">
        <v>1227</v>
      </c>
      <c r="F15" s="154" t="s">
        <v>1251</v>
      </c>
      <c r="G15" s="156">
        <v>2200000</v>
      </c>
      <c r="H15" s="157">
        <v>7.9</v>
      </c>
      <c r="I15" s="153" t="s">
        <v>25</v>
      </c>
      <c r="J15" s="153" t="s">
        <v>298</v>
      </c>
      <c r="K15" s="153" t="s">
        <v>262</v>
      </c>
      <c r="L15" s="153" t="s">
        <v>263</v>
      </c>
      <c r="N15" s="275" t="s">
        <v>311</v>
      </c>
      <c r="O15" s="328">
        <v>554470000</v>
      </c>
    </row>
    <row r="16" spans="1:15">
      <c r="A16" s="153">
        <v>15</v>
      </c>
      <c r="B16" s="154" t="s">
        <v>301</v>
      </c>
      <c r="C16" s="154" t="s">
        <v>299</v>
      </c>
      <c r="D16" s="155">
        <v>43660</v>
      </c>
      <c r="E16" s="153" t="s">
        <v>1226</v>
      </c>
      <c r="F16" s="154" t="s">
        <v>1258</v>
      </c>
      <c r="G16" s="156">
        <v>1600000</v>
      </c>
      <c r="H16" s="157">
        <v>6.8</v>
      </c>
      <c r="I16" s="153" t="s">
        <v>260</v>
      </c>
      <c r="J16" s="153" t="s">
        <v>300</v>
      </c>
      <c r="K16" s="153" t="s">
        <v>262</v>
      </c>
      <c r="L16" s="153" t="s">
        <v>283</v>
      </c>
      <c r="N16" s="275" t="s">
        <v>293</v>
      </c>
      <c r="O16" s="328">
        <v>317200000</v>
      </c>
    </row>
    <row r="17" spans="1:15">
      <c r="A17" s="153">
        <v>16</v>
      </c>
      <c r="B17" s="154" t="s">
        <v>287</v>
      </c>
      <c r="C17" s="154" t="s">
        <v>302</v>
      </c>
      <c r="D17" s="155">
        <v>43465</v>
      </c>
      <c r="E17" s="153" t="s">
        <v>1226</v>
      </c>
      <c r="F17" s="154" t="s">
        <v>1248</v>
      </c>
      <c r="G17" s="156">
        <v>1750000</v>
      </c>
      <c r="H17" s="157">
        <v>6.2</v>
      </c>
      <c r="I17" s="153" t="s">
        <v>25</v>
      </c>
      <c r="J17" s="153" t="s">
        <v>298</v>
      </c>
      <c r="K17" s="153" t="s">
        <v>262</v>
      </c>
      <c r="L17" s="153" t="s">
        <v>263</v>
      </c>
      <c r="N17" s="275" t="s">
        <v>1283</v>
      </c>
      <c r="O17" s="328">
        <v>2513971000</v>
      </c>
    </row>
    <row r="18" spans="1:15">
      <c r="A18" s="153">
        <v>17</v>
      </c>
      <c r="B18" s="154" t="s">
        <v>311</v>
      </c>
      <c r="C18" s="154" t="s">
        <v>303</v>
      </c>
      <c r="D18" s="155">
        <v>43255</v>
      </c>
      <c r="E18" s="153" t="s">
        <v>1227</v>
      </c>
      <c r="F18" s="154" t="s">
        <v>1247</v>
      </c>
      <c r="G18" s="156">
        <v>1980000</v>
      </c>
      <c r="H18" s="157">
        <v>6.5</v>
      </c>
      <c r="I18" s="153" t="s">
        <v>260</v>
      </c>
      <c r="J18" s="153" t="s">
        <v>304</v>
      </c>
      <c r="K18" s="153" t="s">
        <v>257</v>
      </c>
      <c r="L18" s="153" t="s">
        <v>267</v>
      </c>
    </row>
    <row r="19" spans="1:15">
      <c r="A19" s="153">
        <v>18</v>
      </c>
      <c r="B19" s="154" t="s">
        <v>311</v>
      </c>
      <c r="C19" s="154" t="s">
        <v>305</v>
      </c>
      <c r="D19" s="155">
        <v>43631</v>
      </c>
      <c r="E19" s="153" t="s">
        <v>1226</v>
      </c>
      <c r="F19" s="154" t="s">
        <v>1250</v>
      </c>
      <c r="G19" s="156">
        <v>2300000</v>
      </c>
      <c r="H19" s="157">
        <v>7.8</v>
      </c>
      <c r="I19" s="153" t="s">
        <v>255</v>
      </c>
      <c r="J19" s="153" t="s">
        <v>276</v>
      </c>
      <c r="K19" s="153" t="s">
        <v>262</v>
      </c>
      <c r="L19" s="153" t="s">
        <v>263</v>
      </c>
    </row>
    <row r="20" spans="1:15">
      <c r="A20" s="153">
        <v>19</v>
      </c>
      <c r="B20" s="154" t="s">
        <v>284</v>
      </c>
      <c r="C20" s="154" t="s">
        <v>307</v>
      </c>
      <c r="D20" s="155">
        <v>43906</v>
      </c>
      <c r="E20" s="153" t="s">
        <v>1226</v>
      </c>
      <c r="F20" s="154" t="s">
        <v>1250</v>
      </c>
      <c r="G20" s="156">
        <v>1320000</v>
      </c>
      <c r="H20" s="157">
        <v>5.3</v>
      </c>
      <c r="I20" s="153" t="s">
        <v>255</v>
      </c>
      <c r="J20" s="153" t="s">
        <v>308</v>
      </c>
      <c r="K20" s="153" t="s">
        <v>262</v>
      </c>
      <c r="L20" s="153" t="s">
        <v>270</v>
      </c>
    </row>
    <row r="21" spans="1:15">
      <c r="A21" s="153">
        <v>20</v>
      </c>
      <c r="B21" s="154" t="s">
        <v>293</v>
      </c>
      <c r="C21" s="154" t="s">
        <v>309</v>
      </c>
      <c r="D21" s="155">
        <v>44005</v>
      </c>
      <c r="E21" s="153" t="s">
        <v>1226</v>
      </c>
      <c r="F21" s="154" t="s">
        <v>1248</v>
      </c>
      <c r="G21" s="156">
        <v>2200000</v>
      </c>
      <c r="H21" s="157">
        <v>6.8</v>
      </c>
      <c r="I21" s="153" t="s">
        <v>260</v>
      </c>
      <c r="J21" s="153" t="s">
        <v>295</v>
      </c>
      <c r="K21" s="153" t="s">
        <v>262</v>
      </c>
      <c r="L21" s="153" t="s">
        <v>270</v>
      </c>
    </row>
    <row r="22" spans="1:15">
      <c r="A22" s="153">
        <v>21</v>
      </c>
      <c r="B22" s="154" t="s">
        <v>290</v>
      </c>
      <c r="C22" s="154" t="s">
        <v>310</v>
      </c>
      <c r="D22" s="155">
        <v>43378</v>
      </c>
      <c r="E22" s="153" t="s">
        <v>1226</v>
      </c>
      <c r="F22" s="154" t="s">
        <v>1247</v>
      </c>
      <c r="G22" s="156">
        <v>1460000</v>
      </c>
      <c r="H22" s="157">
        <v>6</v>
      </c>
      <c r="I22" s="153" t="s">
        <v>255</v>
      </c>
      <c r="J22" s="153" t="s">
        <v>256</v>
      </c>
      <c r="K22" s="153" t="s">
        <v>257</v>
      </c>
      <c r="L22" s="153" t="s">
        <v>258</v>
      </c>
    </row>
    <row r="23" spans="1:15">
      <c r="A23" s="153">
        <v>22</v>
      </c>
      <c r="B23" s="154" t="s">
        <v>284</v>
      </c>
      <c r="C23" s="154" t="s">
        <v>312</v>
      </c>
      <c r="D23" s="155">
        <v>43527</v>
      </c>
      <c r="E23" s="153" t="s">
        <v>1226</v>
      </c>
      <c r="F23" s="154" t="s">
        <v>1258</v>
      </c>
      <c r="G23" s="156">
        <v>1350000</v>
      </c>
      <c r="H23" s="157">
        <v>7.2</v>
      </c>
      <c r="I23" s="153" t="s">
        <v>25</v>
      </c>
      <c r="J23" s="153" t="s">
        <v>269</v>
      </c>
      <c r="K23" s="153" t="s">
        <v>262</v>
      </c>
      <c r="L23" s="153" t="s">
        <v>270</v>
      </c>
    </row>
    <row r="24" spans="1:15">
      <c r="A24" s="153">
        <v>23</v>
      </c>
      <c r="B24" s="154" t="s">
        <v>284</v>
      </c>
      <c r="C24" s="154" t="s">
        <v>313</v>
      </c>
      <c r="D24" s="155">
        <v>43257</v>
      </c>
      <c r="E24" s="153" t="s">
        <v>1227</v>
      </c>
      <c r="F24" s="154" t="s">
        <v>1249</v>
      </c>
      <c r="G24" s="156">
        <v>2656000</v>
      </c>
      <c r="H24" s="157">
        <v>9.1999999999999993</v>
      </c>
      <c r="I24" s="153" t="s">
        <v>255</v>
      </c>
      <c r="J24" s="153" t="s">
        <v>261</v>
      </c>
      <c r="K24" s="153" t="s">
        <v>262</v>
      </c>
      <c r="L24" s="153" t="s">
        <v>263</v>
      </c>
    </row>
    <row r="25" spans="1:15">
      <c r="A25" s="153">
        <v>24</v>
      </c>
      <c r="B25" s="154" t="s">
        <v>253</v>
      </c>
      <c r="C25" s="154" t="s">
        <v>314</v>
      </c>
      <c r="D25" s="155">
        <v>43894</v>
      </c>
      <c r="E25" s="153" t="s">
        <v>1227</v>
      </c>
      <c r="F25" s="154" t="s">
        <v>1249</v>
      </c>
      <c r="G25" s="156">
        <v>1450000</v>
      </c>
      <c r="H25" s="157">
        <v>4</v>
      </c>
      <c r="I25" s="153" t="s">
        <v>25</v>
      </c>
      <c r="J25" s="153" t="s">
        <v>295</v>
      </c>
      <c r="K25" s="153" t="s">
        <v>262</v>
      </c>
      <c r="L25" s="153" t="s">
        <v>270</v>
      </c>
    </row>
    <row r="26" spans="1:15">
      <c r="A26" s="153">
        <v>25</v>
      </c>
      <c r="B26" s="154" t="s">
        <v>271</v>
      </c>
      <c r="C26" s="154" t="s">
        <v>315</v>
      </c>
      <c r="D26" s="155">
        <v>43331</v>
      </c>
      <c r="E26" s="153" t="s">
        <v>1227</v>
      </c>
      <c r="F26" s="154" t="s">
        <v>1249</v>
      </c>
      <c r="G26" s="156">
        <v>2400000</v>
      </c>
      <c r="H26" s="157">
        <v>8.3000000000000007</v>
      </c>
      <c r="I26" s="153" t="s">
        <v>255</v>
      </c>
      <c r="J26" s="153" t="s">
        <v>276</v>
      </c>
      <c r="K26" s="153" t="s">
        <v>262</v>
      </c>
      <c r="L26" s="153" t="s">
        <v>263</v>
      </c>
    </row>
    <row r="27" spans="1:15">
      <c r="A27" s="153">
        <v>26</v>
      </c>
      <c r="B27" s="154" t="s">
        <v>264</v>
      </c>
      <c r="C27" s="154" t="s">
        <v>316</v>
      </c>
      <c r="D27" s="155">
        <v>43694</v>
      </c>
      <c r="E27" s="153" t="s">
        <v>1226</v>
      </c>
      <c r="F27" s="154" t="s">
        <v>1250</v>
      </c>
      <c r="G27" s="156">
        <v>2200000</v>
      </c>
      <c r="H27" s="157">
        <v>6</v>
      </c>
      <c r="I27" s="153" t="s">
        <v>260</v>
      </c>
      <c r="J27" s="153" t="s">
        <v>300</v>
      </c>
      <c r="K27" s="153" t="s">
        <v>262</v>
      </c>
      <c r="L27" s="153" t="s">
        <v>283</v>
      </c>
    </row>
    <row r="28" spans="1:15">
      <c r="A28" s="153">
        <v>27</v>
      </c>
      <c r="B28" s="154" t="s">
        <v>287</v>
      </c>
      <c r="C28" s="154" t="s">
        <v>317</v>
      </c>
      <c r="D28" s="155">
        <v>43596</v>
      </c>
      <c r="E28" s="153" t="s">
        <v>1226</v>
      </c>
      <c r="F28" s="154" t="s">
        <v>1248</v>
      </c>
      <c r="G28" s="156">
        <v>2400000</v>
      </c>
      <c r="H28" s="157">
        <v>6.2</v>
      </c>
      <c r="I28" s="153" t="s">
        <v>25</v>
      </c>
      <c r="J28" s="153" t="s">
        <v>266</v>
      </c>
      <c r="K28" s="153" t="s">
        <v>257</v>
      </c>
      <c r="L28" s="153" t="s">
        <v>267</v>
      </c>
    </row>
    <row r="29" spans="1:15">
      <c r="A29" s="153">
        <v>28</v>
      </c>
      <c r="B29" s="154" t="s">
        <v>306</v>
      </c>
      <c r="C29" s="154" t="s">
        <v>318</v>
      </c>
      <c r="D29" s="155">
        <v>43564</v>
      </c>
      <c r="E29" s="153" t="s">
        <v>1226</v>
      </c>
      <c r="F29" s="154" t="s">
        <v>1251</v>
      </c>
      <c r="G29" s="156">
        <v>1800000</v>
      </c>
      <c r="H29" s="157">
        <v>5.8</v>
      </c>
      <c r="I29" s="153" t="s">
        <v>25</v>
      </c>
      <c r="J29" s="153" t="s">
        <v>319</v>
      </c>
      <c r="K29" s="153" t="s">
        <v>279</v>
      </c>
      <c r="L29" s="153" t="s">
        <v>279</v>
      </c>
    </row>
    <row r="30" spans="1:15">
      <c r="A30" s="153">
        <v>29</v>
      </c>
      <c r="B30" s="154" t="s">
        <v>271</v>
      </c>
      <c r="C30" s="154" t="s">
        <v>320</v>
      </c>
      <c r="D30" s="155">
        <v>43795</v>
      </c>
      <c r="E30" s="153" t="s">
        <v>1226</v>
      </c>
      <c r="F30" s="154" t="s">
        <v>1249</v>
      </c>
      <c r="G30" s="156">
        <v>2190000</v>
      </c>
      <c r="H30" s="157">
        <v>6.9</v>
      </c>
      <c r="I30" s="153" t="s">
        <v>260</v>
      </c>
      <c r="J30" s="153" t="s">
        <v>308</v>
      </c>
      <c r="K30" s="153" t="s">
        <v>262</v>
      </c>
      <c r="L30" s="153" t="s">
        <v>270</v>
      </c>
    </row>
    <row r="31" spans="1:15">
      <c r="A31" s="153">
        <v>30</v>
      </c>
      <c r="B31" s="154" t="s">
        <v>264</v>
      </c>
      <c r="C31" s="154" t="s">
        <v>321</v>
      </c>
      <c r="D31" s="155">
        <v>43560</v>
      </c>
      <c r="E31" s="153" t="s">
        <v>1227</v>
      </c>
      <c r="F31" s="154" t="s">
        <v>1250</v>
      </c>
      <c r="G31" s="156">
        <v>1780000</v>
      </c>
      <c r="H31" s="157">
        <v>4.9000000000000004</v>
      </c>
      <c r="I31" s="153" t="s">
        <v>255</v>
      </c>
      <c r="J31" s="153" t="s">
        <v>266</v>
      </c>
      <c r="K31" s="153" t="s">
        <v>257</v>
      </c>
      <c r="L31" s="153" t="s">
        <v>267</v>
      </c>
    </row>
    <row r="32" spans="1:15">
      <c r="A32" s="153">
        <v>31</v>
      </c>
      <c r="B32" s="154" t="s">
        <v>264</v>
      </c>
      <c r="C32" s="154" t="s">
        <v>322</v>
      </c>
      <c r="D32" s="155">
        <v>43108</v>
      </c>
      <c r="E32" s="153" t="s">
        <v>1226</v>
      </c>
      <c r="F32" s="154" t="s">
        <v>1248</v>
      </c>
      <c r="G32" s="156">
        <v>4500000</v>
      </c>
      <c r="H32" s="157">
        <v>8.9</v>
      </c>
      <c r="I32" s="153" t="s">
        <v>260</v>
      </c>
      <c r="J32" s="153" t="s">
        <v>266</v>
      </c>
      <c r="K32" s="153" t="s">
        <v>257</v>
      </c>
      <c r="L32" s="153" t="s">
        <v>267</v>
      </c>
    </row>
    <row r="33" spans="1:12">
      <c r="A33" s="153">
        <v>32</v>
      </c>
      <c r="B33" s="154" t="s">
        <v>264</v>
      </c>
      <c r="C33" s="154" t="s">
        <v>323</v>
      </c>
      <c r="D33" s="155">
        <v>43760</v>
      </c>
      <c r="E33" s="153" t="s">
        <v>1226</v>
      </c>
      <c r="F33" s="154" t="s">
        <v>1250</v>
      </c>
      <c r="G33" s="156">
        <v>1870000</v>
      </c>
      <c r="H33" s="157">
        <v>5</v>
      </c>
      <c r="I33" s="153" t="s">
        <v>255</v>
      </c>
      <c r="J33" s="153" t="s">
        <v>276</v>
      </c>
      <c r="K33" s="153" t="s">
        <v>262</v>
      </c>
      <c r="L33" s="153" t="s">
        <v>263</v>
      </c>
    </row>
    <row r="34" spans="1:12">
      <c r="A34" s="153">
        <v>33</v>
      </c>
      <c r="B34" s="154" t="s">
        <v>253</v>
      </c>
      <c r="C34" s="154" t="s">
        <v>324</v>
      </c>
      <c r="D34" s="155">
        <v>43226</v>
      </c>
      <c r="E34" s="153" t="s">
        <v>1226</v>
      </c>
      <c r="F34" s="154" t="s">
        <v>1249</v>
      </c>
      <c r="G34" s="156">
        <v>1900000</v>
      </c>
      <c r="H34" s="157">
        <v>5</v>
      </c>
      <c r="I34" s="153" t="s">
        <v>255</v>
      </c>
      <c r="J34" s="153" t="s">
        <v>298</v>
      </c>
      <c r="K34" s="153" t="s">
        <v>262</v>
      </c>
      <c r="L34" s="153" t="s">
        <v>263</v>
      </c>
    </row>
    <row r="35" spans="1:12">
      <c r="A35" s="153">
        <v>34</v>
      </c>
      <c r="B35" s="154" t="s">
        <v>264</v>
      </c>
      <c r="C35" s="154" t="s">
        <v>325</v>
      </c>
      <c r="D35" s="155">
        <v>43483</v>
      </c>
      <c r="E35" s="153" t="s">
        <v>1226</v>
      </c>
      <c r="F35" s="154" t="s">
        <v>1250</v>
      </c>
      <c r="G35" s="156">
        <v>3320000</v>
      </c>
      <c r="H35" s="157">
        <v>6</v>
      </c>
      <c r="I35" s="153" t="s">
        <v>255</v>
      </c>
      <c r="J35" s="153" t="s">
        <v>326</v>
      </c>
      <c r="K35" s="153" t="s">
        <v>257</v>
      </c>
      <c r="L35" s="153" t="s">
        <v>267</v>
      </c>
    </row>
    <row r="36" spans="1:12">
      <c r="A36" s="153">
        <v>35</v>
      </c>
      <c r="B36" s="154" t="s">
        <v>253</v>
      </c>
      <c r="C36" s="154" t="s">
        <v>327</v>
      </c>
      <c r="D36" s="155">
        <v>43549</v>
      </c>
      <c r="E36" s="153" t="s">
        <v>1226</v>
      </c>
      <c r="F36" s="154" t="s">
        <v>1249</v>
      </c>
      <c r="G36" s="156">
        <v>1400000</v>
      </c>
      <c r="H36" s="157">
        <v>5.9</v>
      </c>
      <c r="I36" s="153" t="s">
        <v>25</v>
      </c>
      <c r="J36" s="153" t="s">
        <v>261</v>
      </c>
      <c r="K36" s="153" t="s">
        <v>262</v>
      </c>
      <c r="L36" s="153" t="s">
        <v>263</v>
      </c>
    </row>
    <row r="37" spans="1:12">
      <c r="A37" s="153">
        <v>36</v>
      </c>
      <c r="B37" s="154" t="s">
        <v>301</v>
      </c>
      <c r="C37" s="154" t="s">
        <v>328</v>
      </c>
      <c r="D37" s="155">
        <v>44067</v>
      </c>
      <c r="E37" s="153" t="s">
        <v>1226</v>
      </c>
      <c r="F37" s="154" t="s">
        <v>1248</v>
      </c>
      <c r="G37" s="156">
        <v>1995000</v>
      </c>
      <c r="H37" s="157">
        <v>5</v>
      </c>
      <c r="I37" s="153" t="s">
        <v>25</v>
      </c>
      <c r="J37" s="153" t="s">
        <v>329</v>
      </c>
      <c r="K37" s="153" t="s">
        <v>257</v>
      </c>
      <c r="L37" s="153" t="s">
        <v>274</v>
      </c>
    </row>
    <row r="38" spans="1:12">
      <c r="A38" s="153">
        <v>37</v>
      </c>
      <c r="B38" s="154" t="s">
        <v>301</v>
      </c>
      <c r="C38" s="154" t="s">
        <v>330</v>
      </c>
      <c r="D38" s="155">
        <v>43372</v>
      </c>
      <c r="E38" s="153" t="s">
        <v>1226</v>
      </c>
      <c r="F38" s="154" t="s">
        <v>1249</v>
      </c>
      <c r="G38" s="156">
        <v>2340000</v>
      </c>
      <c r="H38" s="157">
        <v>5.9</v>
      </c>
      <c r="I38" s="153" t="s">
        <v>255</v>
      </c>
      <c r="J38" s="153" t="s">
        <v>326</v>
      </c>
      <c r="K38" s="153" t="s">
        <v>257</v>
      </c>
      <c r="L38" s="153" t="s">
        <v>267</v>
      </c>
    </row>
    <row r="39" spans="1:12">
      <c r="A39" s="153">
        <v>38</v>
      </c>
      <c r="B39" s="154" t="s">
        <v>280</v>
      </c>
      <c r="C39" s="154" t="s">
        <v>331</v>
      </c>
      <c r="D39" s="155">
        <v>43652</v>
      </c>
      <c r="E39" s="153" t="s">
        <v>1227</v>
      </c>
      <c r="F39" s="154" t="s">
        <v>1247</v>
      </c>
      <c r="G39" s="156">
        <v>1870000</v>
      </c>
      <c r="H39" s="157">
        <v>5.2</v>
      </c>
      <c r="I39" s="153" t="s">
        <v>260</v>
      </c>
      <c r="J39" s="153" t="s">
        <v>332</v>
      </c>
      <c r="K39" s="153" t="s">
        <v>257</v>
      </c>
      <c r="L39" s="153" t="s">
        <v>258</v>
      </c>
    </row>
    <row r="40" spans="1:12">
      <c r="A40" s="153">
        <v>39</v>
      </c>
      <c r="B40" s="154" t="s">
        <v>284</v>
      </c>
      <c r="C40" s="154" t="s">
        <v>333</v>
      </c>
      <c r="D40" s="155">
        <v>43113</v>
      </c>
      <c r="E40" s="153" t="s">
        <v>1227</v>
      </c>
      <c r="F40" s="154" t="s">
        <v>1247</v>
      </c>
      <c r="G40" s="156">
        <v>3420000</v>
      </c>
      <c r="H40" s="157">
        <v>8.6</v>
      </c>
      <c r="I40" s="153" t="s">
        <v>25</v>
      </c>
      <c r="J40" s="153" t="s">
        <v>276</v>
      </c>
      <c r="K40" s="153" t="s">
        <v>262</v>
      </c>
      <c r="L40" s="153" t="s">
        <v>263</v>
      </c>
    </row>
    <row r="41" spans="1:12">
      <c r="A41" s="153">
        <v>40</v>
      </c>
      <c r="B41" s="154" t="s">
        <v>253</v>
      </c>
      <c r="C41" s="154" t="s">
        <v>334</v>
      </c>
      <c r="D41" s="155">
        <v>43902</v>
      </c>
      <c r="E41" s="153" t="s">
        <v>1226</v>
      </c>
      <c r="F41" s="154" t="s">
        <v>1250</v>
      </c>
      <c r="G41" s="156">
        <v>3800000</v>
      </c>
      <c r="H41" s="157">
        <v>9.5</v>
      </c>
      <c r="I41" s="153" t="s">
        <v>260</v>
      </c>
      <c r="J41" s="153" t="s">
        <v>295</v>
      </c>
      <c r="K41" s="153" t="s">
        <v>262</v>
      </c>
      <c r="L41" s="153" t="s">
        <v>270</v>
      </c>
    </row>
    <row r="42" spans="1:12">
      <c r="A42" s="153">
        <v>41</v>
      </c>
      <c r="B42" s="154" t="s">
        <v>264</v>
      </c>
      <c r="C42" s="154" t="s">
        <v>335</v>
      </c>
      <c r="D42" s="155">
        <v>43559</v>
      </c>
      <c r="E42" s="153" t="s">
        <v>1226</v>
      </c>
      <c r="F42" s="154" t="s">
        <v>1247</v>
      </c>
      <c r="G42" s="156">
        <v>3990000</v>
      </c>
      <c r="H42" s="153">
        <v>5.14</v>
      </c>
      <c r="I42" s="153" t="s">
        <v>25</v>
      </c>
      <c r="J42" s="153" t="s">
        <v>261</v>
      </c>
      <c r="K42" s="153" t="s">
        <v>262</v>
      </c>
      <c r="L42" s="153" t="s">
        <v>263</v>
      </c>
    </row>
    <row r="43" spans="1:12">
      <c r="A43" s="153">
        <v>42</v>
      </c>
      <c r="B43" s="154" t="s">
        <v>253</v>
      </c>
      <c r="C43" s="154" t="s">
        <v>336</v>
      </c>
      <c r="D43" s="155">
        <v>43549</v>
      </c>
      <c r="E43" s="153" t="s">
        <v>1226</v>
      </c>
      <c r="F43" s="154" t="s">
        <v>1250</v>
      </c>
      <c r="G43" s="156">
        <v>3470000</v>
      </c>
      <c r="H43" s="153">
        <v>5.32</v>
      </c>
      <c r="I43" s="153" t="s">
        <v>25</v>
      </c>
      <c r="J43" s="153" t="s">
        <v>282</v>
      </c>
      <c r="K43" s="153" t="s">
        <v>262</v>
      </c>
      <c r="L43" s="153" t="s">
        <v>283</v>
      </c>
    </row>
    <row r="44" spans="1:12">
      <c r="A44" s="153">
        <v>43</v>
      </c>
      <c r="B44" s="154" t="s">
        <v>311</v>
      </c>
      <c r="C44" s="154" t="s">
        <v>337</v>
      </c>
      <c r="D44" s="155">
        <v>43930</v>
      </c>
      <c r="E44" s="153" t="s">
        <v>1226</v>
      </c>
      <c r="F44" s="154" t="s">
        <v>1248</v>
      </c>
      <c r="G44" s="156">
        <v>4010000</v>
      </c>
      <c r="H44" s="153">
        <v>7.02</v>
      </c>
      <c r="I44" s="153" t="s">
        <v>260</v>
      </c>
      <c r="J44" s="153" t="s">
        <v>298</v>
      </c>
      <c r="K44" s="153" t="s">
        <v>262</v>
      </c>
      <c r="L44" s="153" t="s">
        <v>263</v>
      </c>
    </row>
    <row r="45" spans="1:12">
      <c r="A45" s="153">
        <v>44</v>
      </c>
      <c r="B45" s="154" t="s">
        <v>293</v>
      </c>
      <c r="C45" s="154" t="s">
        <v>338</v>
      </c>
      <c r="D45" s="155">
        <v>43230</v>
      </c>
      <c r="E45" s="153" t="s">
        <v>1226</v>
      </c>
      <c r="F45" s="154" t="s">
        <v>1250</v>
      </c>
      <c r="G45" s="156">
        <v>4870000</v>
      </c>
      <c r="H45" s="153">
        <v>9.66</v>
      </c>
      <c r="I45" s="153" t="s">
        <v>260</v>
      </c>
      <c r="J45" s="153" t="s">
        <v>298</v>
      </c>
      <c r="K45" s="153" t="s">
        <v>262</v>
      </c>
      <c r="L45" s="153" t="s">
        <v>263</v>
      </c>
    </row>
    <row r="46" spans="1:12">
      <c r="A46" s="153">
        <v>45</v>
      </c>
      <c r="B46" s="154" t="s">
        <v>271</v>
      </c>
      <c r="C46" s="154" t="s">
        <v>339</v>
      </c>
      <c r="D46" s="155">
        <v>43308</v>
      </c>
      <c r="E46" s="153" t="s">
        <v>1226</v>
      </c>
      <c r="F46" s="154" t="s">
        <v>1248</v>
      </c>
      <c r="G46" s="156">
        <v>4760000</v>
      </c>
      <c r="H46" s="153">
        <v>4.4000000000000004</v>
      </c>
      <c r="I46" s="153" t="s">
        <v>255</v>
      </c>
      <c r="J46" s="153" t="s">
        <v>286</v>
      </c>
      <c r="K46" s="153" t="s">
        <v>257</v>
      </c>
      <c r="L46" s="153" t="s">
        <v>274</v>
      </c>
    </row>
    <row r="47" spans="1:12">
      <c r="A47" s="153">
        <v>46</v>
      </c>
      <c r="B47" s="154" t="s">
        <v>271</v>
      </c>
      <c r="C47" s="154" t="s">
        <v>340</v>
      </c>
      <c r="D47" s="155">
        <v>43514</v>
      </c>
      <c r="E47" s="153" t="s">
        <v>1226</v>
      </c>
      <c r="F47" s="154" t="s">
        <v>1248</v>
      </c>
      <c r="G47" s="156">
        <v>3740000</v>
      </c>
      <c r="H47" s="153">
        <v>9.0500000000000007</v>
      </c>
      <c r="I47" s="153" t="s">
        <v>260</v>
      </c>
      <c r="J47" s="153" t="s">
        <v>298</v>
      </c>
      <c r="K47" s="153" t="s">
        <v>262</v>
      </c>
      <c r="L47" s="153" t="s">
        <v>263</v>
      </c>
    </row>
    <row r="48" spans="1:12">
      <c r="A48" s="153">
        <v>47</v>
      </c>
      <c r="B48" s="154" t="s">
        <v>301</v>
      </c>
      <c r="C48" s="154" t="s">
        <v>341</v>
      </c>
      <c r="D48" s="155">
        <v>43344</v>
      </c>
      <c r="E48" s="153" t="s">
        <v>1226</v>
      </c>
      <c r="F48" s="154" t="s">
        <v>1247</v>
      </c>
      <c r="G48" s="156">
        <v>2570000</v>
      </c>
      <c r="H48" s="153">
        <v>9.5</v>
      </c>
      <c r="I48" s="153" t="s">
        <v>260</v>
      </c>
      <c r="J48" s="153" t="s">
        <v>295</v>
      </c>
      <c r="K48" s="153" t="s">
        <v>262</v>
      </c>
      <c r="L48" s="153" t="s">
        <v>270</v>
      </c>
    </row>
    <row r="49" spans="1:12">
      <c r="A49" s="153">
        <v>48</v>
      </c>
      <c r="B49" s="154" t="s">
        <v>271</v>
      </c>
      <c r="C49" s="154" t="s">
        <v>342</v>
      </c>
      <c r="D49" s="155">
        <v>43362</v>
      </c>
      <c r="E49" s="153" t="s">
        <v>1227</v>
      </c>
      <c r="F49" s="154" t="s">
        <v>1247</v>
      </c>
      <c r="G49" s="156">
        <v>3080000</v>
      </c>
      <c r="H49" s="153">
        <v>6.23</v>
      </c>
      <c r="I49" s="153" t="s">
        <v>255</v>
      </c>
      <c r="J49" s="153" t="s">
        <v>332</v>
      </c>
      <c r="K49" s="153" t="s">
        <v>257</v>
      </c>
      <c r="L49" s="153" t="s">
        <v>258</v>
      </c>
    </row>
    <row r="50" spans="1:12">
      <c r="A50" s="153">
        <v>49</v>
      </c>
      <c r="B50" s="154" t="s">
        <v>311</v>
      </c>
      <c r="C50" s="154" t="s">
        <v>343</v>
      </c>
      <c r="D50" s="155">
        <v>43238</v>
      </c>
      <c r="E50" s="153" t="s">
        <v>1226</v>
      </c>
      <c r="F50" s="154" t="s">
        <v>1248</v>
      </c>
      <c r="G50" s="156">
        <v>2720000</v>
      </c>
      <c r="H50" s="153">
        <v>9.7799999999999994</v>
      </c>
      <c r="I50" s="153" t="s">
        <v>25</v>
      </c>
      <c r="J50" s="153" t="s">
        <v>308</v>
      </c>
      <c r="K50" s="153" t="s">
        <v>262</v>
      </c>
      <c r="L50" s="153" t="s">
        <v>270</v>
      </c>
    </row>
    <row r="51" spans="1:12">
      <c r="A51" s="153">
        <v>50</v>
      </c>
      <c r="B51" s="154" t="s">
        <v>311</v>
      </c>
      <c r="C51" s="154" t="s">
        <v>344</v>
      </c>
      <c r="D51" s="155">
        <v>43243</v>
      </c>
      <c r="E51" s="153" t="s">
        <v>1226</v>
      </c>
      <c r="F51" s="154" t="s">
        <v>1249</v>
      </c>
      <c r="G51" s="156">
        <v>2150000</v>
      </c>
      <c r="H51" s="153">
        <v>7.66</v>
      </c>
      <c r="I51" s="153" t="s">
        <v>25</v>
      </c>
      <c r="J51" s="153" t="s">
        <v>308</v>
      </c>
      <c r="K51" s="153" t="s">
        <v>262</v>
      </c>
      <c r="L51" s="153" t="s">
        <v>270</v>
      </c>
    </row>
    <row r="52" spans="1:12">
      <c r="A52" s="153">
        <v>51</v>
      </c>
      <c r="B52" s="154" t="s">
        <v>311</v>
      </c>
      <c r="C52" s="154" t="s">
        <v>345</v>
      </c>
      <c r="D52" s="155">
        <v>43394</v>
      </c>
      <c r="E52" s="153" t="s">
        <v>1226</v>
      </c>
      <c r="F52" s="154" t="s">
        <v>1247</v>
      </c>
      <c r="G52" s="156">
        <v>4630000</v>
      </c>
      <c r="H52" s="153">
        <v>10.88</v>
      </c>
      <c r="I52" s="153" t="s">
        <v>255</v>
      </c>
      <c r="J52" s="153" t="s">
        <v>346</v>
      </c>
      <c r="K52" s="153" t="s">
        <v>262</v>
      </c>
      <c r="L52" s="153" t="s">
        <v>283</v>
      </c>
    </row>
    <row r="53" spans="1:12">
      <c r="A53" s="153">
        <v>52</v>
      </c>
      <c r="B53" s="154" t="s">
        <v>311</v>
      </c>
      <c r="C53" s="154" t="s">
        <v>347</v>
      </c>
      <c r="D53" s="155">
        <v>43202</v>
      </c>
      <c r="E53" s="153" t="s">
        <v>1227</v>
      </c>
      <c r="F53" s="154" t="s">
        <v>1258</v>
      </c>
      <c r="G53" s="156">
        <v>2390000</v>
      </c>
      <c r="H53" s="153">
        <v>8.42</v>
      </c>
      <c r="I53" s="153" t="s">
        <v>260</v>
      </c>
      <c r="J53" s="153" t="s">
        <v>289</v>
      </c>
      <c r="K53" s="153" t="s">
        <v>257</v>
      </c>
      <c r="L53" s="153" t="s">
        <v>258</v>
      </c>
    </row>
    <row r="54" spans="1:12">
      <c r="A54" s="153">
        <v>53</v>
      </c>
      <c r="B54" s="154" t="s">
        <v>311</v>
      </c>
      <c r="C54" s="154" t="s">
        <v>348</v>
      </c>
      <c r="D54" s="155">
        <v>43252</v>
      </c>
      <c r="E54" s="153" t="s">
        <v>1226</v>
      </c>
      <c r="F54" s="154" t="s">
        <v>1249</v>
      </c>
      <c r="G54" s="156">
        <v>1600000</v>
      </c>
      <c r="H54" s="153">
        <v>5.27</v>
      </c>
      <c r="I54" s="153" t="s">
        <v>25</v>
      </c>
      <c r="J54" s="153" t="s">
        <v>289</v>
      </c>
      <c r="K54" s="153" t="s">
        <v>257</v>
      </c>
      <c r="L54" s="153" t="s">
        <v>258</v>
      </c>
    </row>
    <row r="55" spans="1:12">
      <c r="A55" s="153">
        <v>54</v>
      </c>
      <c r="B55" s="154" t="s">
        <v>296</v>
      </c>
      <c r="C55" s="154" t="s">
        <v>349</v>
      </c>
      <c r="D55" s="155">
        <v>43317</v>
      </c>
      <c r="E55" s="153" t="s">
        <v>1226</v>
      </c>
      <c r="F55" s="154" t="s">
        <v>1249</v>
      </c>
      <c r="G55" s="156">
        <v>2950000</v>
      </c>
      <c r="H55" s="153">
        <v>9.5500000000000007</v>
      </c>
      <c r="I55" s="153" t="s">
        <v>260</v>
      </c>
      <c r="J55" s="153" t="s">
        <v>278</v>
      </c>
      <c r="K55" s="153" t="s">
        <v>279</v>
      </c>
      <c r="L55" s="153" t="s">
        <v>279</v>
      </c>
    </row>
    <row r="56" spans="1:12">
      <c r="A56" s="153">
        <v>55</v>
      </c>
      <c r="B56" s="154" t="s">
        <v>311</v>
      </c>
      <c r="C56" s="154" t="s">
        <v>350</v>
      </c>
      <c r="D56" s="155">
        <v>44070</v>
      </c>
      <c r="E56" s="153" t="s">
        <v>1226</v>
      </c>
      <c r="F56" s="154" t="s">
        <v>1248</v>
      </c>
      <c r="G56" s="156">
        <v>3450000</v>
      </c>
      <c r="H56" s="153">
        <v>7.83</v>
      </c>
      <c r="I56" s="153" t="s">
        <v>25</v>
      </c>
      <c r="J56" s="153" t="s">
        <v>256</v>
      </c>
      <c r="K56" s="153" t="s">
        <v>257</v>
      </c>
      <c r="L56" s="153" t="s">
        <v>258</v>
      </c>
    </row>
    <row r="57" spans="1:12">
      <c r="A57" s="153">
        <v>56</v>
      </c>
      <c r="B57" s="154" t="s">
        <v>287</v>
      </c>
      <c r="C57" s="154" t="s">
        <v>351</v>
      </c>
      <c r="D57" s="155">
        <v>43303</v>
      </c>
      <c r="E57" s="153" t="s">
        <v>1226</v>
      </c>
      <c r="F57" s="154" t="s">
        <v>1247</v>
      </c>
      <c r="G57" s="156">
        <v>4280000</v>
      </c>
      <c r="H57" s="153">
        <v>4.3600000000000003</v>
      </c>
      <c r="I57" s="153" t="s">
        <v>25</v>
      </c>
      <c r="J57" s="153" t="s">
        <v>273</v>
      </c>
      <c r="K57" s="153" t="s">
        <v>257</v>
      </c>
      <c r="L57" s="153" t="s">
        <v>274</v>
      </c>
    </row>
    <row r="58" spans="1:12">
      <c r="A58" s="153">
        <v>57</v>
      </c>
      <c r="B58" s="154" t="s">
        <v>293</v>
      </c>
      <c r="C58" s="154" t="s">
        <v>352</v>
      </c>
      <c r="D58" s="155">
        <v>43447</v>
      </c>
      <c r="E58" s="153" t="s">
        <v>1226</v>
      </c>
      <c r="F58" s="154" t="s">
        <v>1249</v>
      </c>
      <c r="G58" s="156">
        <v>3660000</v>
      </c>
      <c r="H58" s="153">
        <v>8.51</v>
      </c>
      <c r="I58" s="153" t="s">
        <v>260</v>
      </c>
      <c r="J58" s="153" t="s">
        <v>304</v>
      </c>
      <c r="K58" s="153" t="s">
        <v>257</v>
      </c>
      <c r="L58" s="153" t="s">
        <v>267</v>
      </c>
    </row>
    <row r="59" spans="1:12">
      <c r="A59" s="153">
        <v>58</v>
      </c>
      <c r="B59" s="154" t="s">
        <v>311</v>
      </c>
      <c r="C59" s="154" t="s">
        <v>353</v>
      </c>
      <c r="D59" s="155">
        <v>43537</v>
      </c>
      <c r="E59" s="153" t="s">
        <v>1226</v>
      </c>
      <c r="F59" s="154" t="s">
        <v>1249</v>
      </c>
      <c r="G59" s="156">
        <v>1480000</v>
      </c>
      <c r="H59" s="153">
        <v>10.71</v>
      </c>
      <c r="I59" s="153" t="s">
        <v>260</v>
      </c>
      <c r="J59" s="153" t="s">
        <v>346</v>
      </c>
      <c r="K59" s="153" t="s">
        <v>262</v>
      </c>
      <c r="L59" s="153" t="s">
        <v>283</v>
      </c>
    </row>
    <row r="60" spans="1:12">
      <c r="A60" s="153">
        <v>59</v>
      </c>
      <c r="B60" s="154" t="s">
        <v>293</v>
      </c>
      <c r="C60" s="154" t="s">
        <v>354</v>
      </c>
      <c r="D60" s="155">
        <v>43151</v>
      </c>
      <c r="E60" s="153" t="s">
        <v>1227</v>
      </c>
      <c r="F60" s="154" t="s">
        <v>1247</v>
      </c>
      <c r="G60" s="156">
        <v>4010000</v>
      </c>
      <c r="H60" s="153">
        <v>9.01</v>
      </c>
      <c r="I60" s="153" t="s">
        <v>255</v>
      </c>
      <c r="J60" s="153" t="s">
        <v>329</v>
      </c>
      <c r="K60" s="153" t="s">
        <v>257</v>
      </c>
      <c r="L60" s="153" t="s">
        <v>274</v>
      </c>
    </row>
    <row r="61" spans="1:12">
      <c r="A61" s="153">
        <v>60</v>
      </c>
      <c r="B61" s="154" t="s">
        <v>311</v>
      </c>
      <c r="C61" s="154" t="s">
        <v>355</v>
      </c>
      <c r="D61" s="155">
        <v>43367</v>
      </c>
      <c r="E61" s="153" t="s">
        <v>1226</v>
      </c>
      <c r="F61" s="154" t="s">
        <v>1247</v>
      </c>
      <c r="G61" s="156">
        <v>2650000</v>
      </c>
      <c r="H61" s="153">
        <v>4.21</v>
      </c>
      <c r="I61" s="153" t="s">
        <v>260</v>
      </c>
      <c r="J61" s="153" t="s">
        <v>329</v>
      </c>
      <c r="K61" s="153" t="s">
        <v>257</v>
      </c>
      <c r="L61" s="153" t="s">
        <v>274</v>
      </c>
    </row>
    <row r="62" spans="1:12">
      <c r="A62" s="153">
        <v>61</v>
      </c>
      <c r="B62" s="154" t="s">
        <v>247</v>
      </c>
      <c r="C62" s="154" t="s">
        <v>356</v>
      </c>
      <c r="D62" s="155">
        <v>43585</v>
      </c>
      <c r="E62" s="153" t="s">
        <v>1226</v>
      </c>
      <c r="F62" s="154" t="s">
        <v>1248</v>
      </c>
      <c r="G62" s="156">
        <v>1970000</v>
      </c>
      <c r="H62" s="153">
        <v>4.6399999999999997</v>
      </c>
      <c r="I62" s="153" t="s">
        <v>255</v>
      </c>
      <c r="J62" s="153" t="s">
        <v>278</v>
      </c>
      <c r="K62" s="153" t="s">
        <v>279</v>
      </c>
      <c r="L62" s="153" t="s">
        <v>279</v>
      </c>
    </row>
    <row r="63" spans="1:12">
      <c r="A63" s="153">
        <v>62</v>
      </c>
      <c r="B63" s="154" t="s">
        <v>311</v>
      </c>
      <c r="C63" s="154" t="s">
        <v>357</v>
      </c>
      <c r="D63" s="155">
        <v>43425</v>
      </c>
      <c r="E63" s="153" t="s">
        <v>1226</v>
      </c>
      <c r="F63" s="154" t="s">
        <v>1250</v>
      </c>
      <c r="G63" s="156">
        <v>2880000</v>
      </c>
      <c r="H63" s="153">
        <v>10.36</v>
      </c>
      <c r="I63" s="153" t="s">
        <v>260</v>
      </c>
      <c r="J63" s="153" t="s">
        <v>266</v>
      </c>
      <c r="K63" s="153" t="s">
        <v>257</v>
      </c>
      <c r="L63" s="153" t="s">
        <v>267</v>
      </c>
    </row>
    <row r="64" spans="1:12">
      <c r="A64" s="153">
        <v>63</v>
      </c>
      <c r="B64" s="154" t="s">
        <v>293</v>
      </c>
      <c r="C64" s="154" t="s">
        <v>358</v>
      </c>
      <c r="D64" s="155">
        <v>43489</v>
      </c>
      <c r="E64" s="153" t="s">
        <v>1226</v>
      </c>
      <c r="F64" s="154" t="s">
        <v>1249</v>
      </c>
      <c r="G64" s="156">
        <v>1920000</v>
      </c>
      <c r="H64" s="153">
        <v>6.78</v>
      </c>
      <c r="I64" s="153" t="s">
        <v>25</v>
      </c>
      <c r="J64" s="153" t="s">
        <v>329</v>
      </c>
      <c r="K64" s="153" t="s">
        <v>257</v>
      </c>
      <c r="L64" s="153" t="s">
        <v>274</v>
      </c>
    </row>
    <row r="65" spans="1:12">
      <c r="A65" s="153">
        <v>64</v>
      </c>
      <c r="B65" s="154" t="s">
        <v>271</v>
      </c>
      <c r="C65" s="154" t="s">
        <v>359</v>
      </c>
      <c r="D65" s="155">
        <v>43443</v>
      </c>
      <c r="E65" s="153" t="s">
        <v>1227</v>
      </c>
      <c r="F65" s="154" t="s">
        <v>1247</v>
      </c>
      <c r="G65" s="156">
        <v>1840000</v>
      </c>
      <c r="H65" s="153">
        <v>7.05</v>
      </c>
      <c r="I65" s="153" t="s">
        <v>255</v>
      </c>
      <c r="J65" s="153" t="s">
        <v>298</v>
      </c>
      <c r="K65" s="153" t="s">
        <v>262</v>
      </c>
      <c r="L65" s="153" t="s">
        <v>263</v>
      </c>
    </row>
    <row r="66" spans="1:12">
      <c r="A66" s="153">
        <v>65</v>
      </c>
      <c r="B66" s="154" t="s">
        <v>253</v>
      </c>
      <c r="C66" s="154" t="s">
        <v>360</v>
      </c>
      <c r="D66" s="155">
        <v>43531</v>
      </c>
      <c r="E66" s="153" t="s">
        <v>1226</v>
      </c>
      <c r="F66" s="154" t="s">
        <v>1250</v>
      </c>
      <c r="G66" s="156">
        <v>2620000</v>
      </c>
      <c r="H66" s="153">
        <v>7</v>
      </c>
      <c r="I66" s="153" t="s">
        <v>25</v>
      </c>
      <c r="J66" s="153" t="s">
        <v>329</v>
      </c>
      <c r="K66" s="153" t="s">
        <v>257</v>
      </c>
      <c r="L66" s="153" t="s">
        <v>274</v>
      </c>
    </row>
    <row r="67" spans="1:12">
      <c r="A67" s="153">
        <v>66</v>
      </c>
      <c r="B67" s="154" t="s">
        <v>311</v>
      </c>
      <c r="C67" s="154" t="s">
        <v>361</v>
      </c>
      <c r="D67" s="155">
        <v>43547</v>
      </c>
      <c r="E67" s="153" t="s">
        <v>1226</v>
      </c>
      <c r="F67" s="154" t="s">
        <v>1249</v>
      </c>
      <c r="G67" s="156">
        <v>2920000</v>
      </c>
      <c r="H67" s="153">
        <v>4.76</v>
      </c>
      <c r="I67" s="153" t="s">
        <v>25</v>
      </c>
      <c r="J67" s="153" t="s">
        <v>282</v>
      </c>
      <c r="K67" s="153" t="s">
        <v>262</v>
      </c>
      <c r="L67" s="153" t="s">
        <v>283</v>
      </c>
    </row>
    <row r="68" spans="1:12">
      <c r="A68" s="153">
        <v>67</v>
      </c>
      <c r="B68" s="154" t="s">
        <v>311</v>
      </c>
      <c r="C68" s="154" t="s">
        <v>362</v>
      </c>
      <c r="D68" s="155">
        <v>43301</v>
      </c>
      <c r="E68" s="153" t="s">
        <v>1226</v>
      </c>
      <c r="F68" s="154" t="s">
        <v>1247</v>
      </c>
      <c r="G68" s="156">
        <v>4700000</v>
      </c>
      <c r="H68" s="153">
        <v>9.49</v>
      </c>
      <c r="I68" s="153" t="s">
        <v>260</v>
      </c>
      <c r="J68" s="153" t="s">
        <v>304</v>
      </c>
      <c r="K68" s="153" t="s">
        <v>257</v>
      </c>
      <c r="L68" s="153" t="s">
        <v>267</v>
      </c>
    </row>
    <row r="69" spans="1:12">
      <c r="A69" s="153">
        <v>68</v>
      </c>
      <c r="B69" s="154" t="s">
        <v>311</v>
      </c>
      <c r="C69" s="154" t="s">
        <v>363</v>
      </c>
      <c r="D69" s="155">
        <v>43792</v>
      </c>
      <c r="E69" s="153" t="s">
        <v>1226</v>
      </c>
      <c r="F69" s="154" t="s">
        <v>1247</v>
      </c>
      <c r="G69" s="156">
        <v>4400000</v>
      </c>
      <c r="H69" s="153">
        <v>8.52</v>
      </c>
      <c r="I69" s="153" t="s">
        <v>255</v>
      </c>
      <c r="J69" s="153" t="s">
        <v>276</v>
      </c>
      <c r="K69" s="153" t="s">
        <v>262</v>
      </c>
      <c r="L69" s="153" t="s">
        <v>263</v>
      </c>
    </row>
    <row r="70" spans="1:12">
      <c r="A70" s="153">
        <v>69</v>
      </c>
      <c r="B70" s="154" t="s">
        <v>293</v>
      </c>
      <c r="C70" s="154" t="s">
        <v>364</v>
      </c>
      <c r="D70" s="155">
        <v>44084</v>
      </c>
      <c r="E70" s="153" t="s">
        <v>1226</v>
      </c>
      <c r="F70" s="154" t="s">
        <v>1249</v>
      </c>
      <c r="G70" s="156">
        <v>3840000</v>
      </c>
      <c r="H70" s="153">
        <v>8.16</v>
      </c>
      <c r="I70" s="153" t="s">
        <v>255</v>
      </c>
      <c r="J70" s="153" t="s">
        <v>278</v>
      </c>
      <c r="K70" s="153" t="s">
        <v>279</v>
      </c>
      <c r="L70" s="153" t="s">
        <v>279</v>
      </c>
    </row>
    <row r="71" spans="1:12">
      <c r="A71" s="153">
        <v>70</v>
      </c>
      <c r="B71" s="154" t="s">
        <v>247</v>
      </c>
      <c r="C71" s="154" t="s">
        <v>365</v>
      </c>
      <c r="D71" s="155">
        <v>44127</v>
      </c>
      <c r="E71" s="153" t="s">
        <v>1227</v>
      </c>
      <c r="F71" s="154" t="s">
        <v>1247</v>
      </c>
      <c r="G71" s="156">
        <v>2040000</v>
      </c>
      <c r="H71" s="153">
        <v>8.33</v>
      </c>
      <c r="I71" s="153" t="s">
        <v>255</v>
      </c>
      <c r="J71" s="153" t="s">
        <v>304</v>
      </c>
      <c r="K71" s="153" t="s">
        <v>257</v>
      </c>
      <c r="L71" s="153" t="s">
        <v>267</v>
      </c>
    </row>
    <row r="72" spans="1:12">
      <c r="A72" s="153">
        <v>71</v>
      </c>
      <c r="B72" s="154" t="s">
        <v>264</v>
      </c>
      <c r="C72" s="154" t="s">
        <v>366</v>
      </c>
      <c r="D72" s="155">
        <v>43924</v>
      </c>
      <c r="E72" s="153" t="s">
        <v>1226</v>
      </c>
      <c r="F72" s="154" t="s">
        <v>1247</v>
      </c>
      <c r="G72" s="156">
        <v>2360000</v>
      </c>
      <c r="H72" s="153">
        <v>4.25</v>
      </c>
      <c r="I72" s="153" t="s">
        <v>260</v>
      </c>
      <c r="J72" s="153" t="s">
        <v>329</v>
      </c>
      <c r="K72" s="153" t="s">
        <v>257</v>
      </c>
      <c r="L72" s="153" t="s">
        <v>274</v>
      </c>
    </row>
    <row r="73" spans="1:12">
      <c r="A73" s="153">
        <v>72</v>
      </c>
      <c r="B73" s="154" t="s">
        <v>284</v>
      </c>
      <c r="C73" s="154" t="s">
        <v>367</v>
      </c>
      <c r="D73" s="155">
        <v>43973</v>
      </c>
      <c r="E73" s="153" t="s">
        <v>1227</v>
      </c>
      <c r="F73" s="154" t="s">
        <v>1249</v>
      </c>
      <c r="G73" s="156">
        <v>4080000</v>
      </c>
      <c r="H73" s="153">
        <v>6.8</v>
      </c>
      <c r="I73" s="153" t="s">
        <v>260</v>
      </c>
      <c r="J73" s="153" t="s">
        <v>300</v>
      </c>
      <c r="K73" s="153" t="s">
        <v>262</v>
      </c>
      <c r="L73" s="153" t="s">
        <v>283</v>
      </c>
    </row>
    <row r="74" spans="1:12">
      <c r="A74" s="153">
        <v>73</v>
      </c>
      <c r="B74" s="154" t="s">
        <v>284</v>
      </c>
      <c r="C74" s="154" t="s">
        <v>368</v>
      </c>
      <c r="D74" s="155">
        <v>43541</v>
      </c>
      <c r="E74" s="153" t="s">
        <v>1226</v>
      </c>
      <c r="F74" s="154" t="s">
        <v>1248</v>
      </c>
      <c r="G74" s="156">
        <v>2740000</v>
      </c>
      <c r="H74" s="153">
        <v>8.06</v>
      </c>
      <c r="I74" s="153" t="s">
        <v>255</v>
      </c>
      <c r="J74" s="153" t="s">
        <v>276</v>
      </c>
      <c r="K74" s="153" t="s">
        <v>262</v>
      </c>
      <c r="L74" s="153" t="s">
        <v>263</v>
      </c>
    </row>
    <row r="75" spans="1:12">
      <c r="A75" s="153">
        <v>74</v>
      </c>
      <c r="B75" s="154" t="s">
        <v>271</v>
      </c>
      <c r="C75" s="154" t="s">
        <v>369</v>
      </c>
      <c r="D75" s="155">
        <v>43661</v>
      </c>
      <c r="E75" s="153" t="s">
        <v>1227</v>
      </c>
      <c r="F75" s="154" t="s">
        <v>1248</v>
      </c>
      <c r="G75" s="156">
        <v>4170000</v>
      </c>
      <c r="H75" s="153">
        <v>7.1</v>
      </c>
      <c r="I75" s="153" t="s">
        <v>260</v>
      </c>
      <c r="J75" s="153" t="s">
        <v>329</v>
      </c>
      <c r="K75" s="153" t="s">
        <v>257</v>
      </c>
      <c r="L75" s="153" t="s">
        <v>274</v>
      </c>
    </row>
    <row r="76" spans="1:12">
      <c r="A76" s="153">
        <v>75</v>
      </c>
      <c r="B76" s="154" t="s">
        <v>293</v>
      </c>
      <c r="C76" s="154" t="s">
        <v>370</v>
      </c>
      <c r="D76" s="155">
        <v>43676</v>
      </c>
      <c r="E76" s="153" t="s">
        <v>1227</v>
      </c>
      <c r="F76" s="154" t="s">
        <v>1248</v>
      </c>
      <c r="G76" s="156">
        <v>1380000</v>
      </c>
      <c r="H76" s="153">
        <v>8.7100000000000009</v>
      </c>
      <c r="I76" s="153" t="s">
        <v>255</v>
      </c>
      <c r="J76" s="153" t="s">
        <v>295</v>
      </c>
      <c r="K76" s="153" t="s">
        <v>262</v>
      </c>
      <c r="L76" s="153" t="s">
        <v>270</v>
      </c>
    </row>
    <row r="77" spans="1:12">
      <c r="A77" s="153">
        <v>76</v>
      </c>
      <c r="B77" s="154" t="s">
        <v>284</v>
      </c>
      <c r="C77" s="154" t="s">
        <v>371</v>
      </c>
      <c r="D77" s="155">
        <v>43724</v>
      </c>
      <c r="E77" s="153" t="s">
        <v>1227</v>
      </c>
      <c r="F77" s="154" t="s">
        <v>1250</v>
      </c>
      <c r="G77" s="156">
        <v>4440000</v>
      </c>
      <c r="H77" s="153">
        <v>7.21</v>
      </c>
      <c r="I77" s="153" t="s">
        <v>25</v>
      </c>
      <c r="J77" s="153" t="s">
        <v>332</v>
      </c>
      <c r="K77" s="153" t="s">
        <v>257</v>
      </c>
      <c r="L77" s="153" t="s">
        <v>258</v>
      </c>
    </row>
    <row r="78" spans="1:12">
      <c r="A78" s="153">
        <v>77</v>
      </c>
      <c r="B78" s="154" t="s">
        <v>296</v>
      </c>
      <c r="C78" s="154" t="s">
        <v>372</v>
      </c>
      <c r="D78" s="155">
        <v>43188</v>
      </c>
      <c r="E78" s="153" t="s">
        <v>1226</v>
      </c>
      <c r="F78" s="154" t="s">
        <v>1249</v>
      </c>
      <c r="G78" s="156">
        <v>1870000</v>
      </c>
      <c r="H78" s="153">
        <v>4.07</v>
      </c>
      <c r="I78" s="153" t="s">
        <v>25</v>
      </c>
      <c r="J78" s="153" t="s">
        <v>269</v>
      </c>
      <c r="K78" s="153" t="s">
        <v>262</v>
      </c>
      <c r="L78" s="153" t="s">
        <v>270</v>
      </c>
    </row>
    <row r="79" spans="1:12">
      <c r="A79" s="153">
        <v>78</v>
      </c>
      <c r="B79" s="154" t="s">
        <v>284</v>
      </c>
      <c r="C79" s="154" t="s">
        <v>373</v>
      </c>
      <c r="D79" s="155">
        <v>43609</v>
      </c>
      <c r="E79" s="153" t="s">
        <v>1226</v>
      </c>
      <c r="F79" s="154" t="s">
        <v>1250</v>
      </c>
      <c r="G79" s="156">
        <v>2250000</v>
      </c>
      <c r="H79" s="153">
        <v>5.03</v>
      </c>
      <c r="I79" s="153" t="s">
        <v>25</v>
      </c>
      <c r="J79" s="153" t="s">
        <v>332</v>
      </c>
      <c r="K79" s="153" t="s">
        <v>257</v>
      </c>
      <c r="L79" s="153" t="s">
        <v>258</v>
      </c>
    </row>
    <row r="80" spans="1:12">
      <c r="A80" s="153">
        <v>79</v>
      </c>
      <c r="B80" s="154" t="s">
        <v>264</v>
      </c>
      <c r="C80" s="154" t="s">
        <v>374</v>
      </c>
      <c r="D80" s="155">
        <v>43653</v>
      </c>
      <c r="E80" s="153" t="s">
        <v>1226</v>
      </c>
      <c r="F80" s="154" t="s">
        <v>1249</v>
      </c>
      <c r="G80" s="156">
        <v>1540000</v>
      </c>
      <c r="H80" s="153">
        <v>7.2</v>
      </c>
      <c r="I80" s="153" t="s">
        <v>255</v>
      </c>
      <c r="J80" s="153" t="s">
        <v>286</v>
      </c>
      <c r="K80" s="153" t="s">
        <v>257</v>
      </c>
      <c r="L80" s="153" t="s">
        <v>274</v>
      </c>
    </row>
    <row r="81" spans="1:12">
      <c r="A81" s="153">
        <v>80</v>
      </c>
      <c r="B81" s="154" t="s">
        <v>284</v>
      </c>
      <c r="C81" s="154" t="s">
        <v>375</v>
      </c>
      <c r="D81" s="155">
        <v>43818</v>
      </c>
      <c r="E81" s="153" t="s">
        <v>1227</v>
      </c>
      <c r="F81" s="154" t="s">
        <v>1250</v>
      </c>
      <c r="G81" s="156">
        <v>3300000</v>
      </c>
      <c r="H81" s="153">
        <v>4.92</v>
      </c>
      <c r="I81" s="153" t="s">
        <v>255</v>
      </c>
      <c r="J81" s="153" t="s">
        <v>269</v>
      </c>
      <c r="K81" s="153" t="s">
        <v>262</v>
      </c>
      <c r="L81" s="153" t="s">
        <v>270</v>
      </c>
    </row>
    <row r="82" spans="1:12">
      <c r="A82" s="153">
        <v>81</v>
      </c>
      <c r="B82" s="154" t="s">
        <v>287</v>
      </c>
      <c r="C82" s="154" t="s">
        <v>376</v>
      </c>
      <c r="D82" s="155">
        <v>43162</v>
      </c>
      <c r="E82" s="153" t="s">
        <v>1226</v>
      </c>
      <c r="F82" s="154" t="s">
        <v>1247</v>
      </c>
      <c r="G82" s="156">
        <v>3610000</v>
      </c>
      <c r="H82" s="153">
        <v>6.39</v>
      </c>
      <c r="I82" s="153" t="s">
        <v>255</v>
      </c>
      <c r="J82" s="153" t="s">
        <v>289</v>
      </c>
      <c r="K82" s="153" t="s">
        <v>257</v>
      </c>
      <c r="L82" s="153" t="s">
        <v>258</v>
      </c>
    </row>
    <row r="83" spans="1:12">
      <c r="A83" s="153">
        <v>82</v>
      </c>
      <c r="B83" s="154" t="s">
        <v>264</v>
      </c>
      <c r="C83" s="154" t="s">
        <v>377</v>
      </c>
      <c r="D83" s="155">
        <v>44091</v>
      </c>
      <c r="E83" s="153" t="s">
        <v>1226</v>
      </c>
      <c r="F83" s="154" t="s">
        <v>1249</v>
      </c>
      <c r="G83" s="156">
        <v>3080000</v>
      </c>
      <c r="H83" s="153">
        <v>8.59</v>
      </c>
      <c r="I83" s="153" t="s">
        <v>25</v>
      </c>
      <c r="J83" s="153" t="s">
        <v>256</v>
      </c>
      <c r="K83" s="153" t="s">
        <v>257</v>
      </c>
      <c r="L83" s="153" t="s">
        <v>258</v>
      </c>
    </row>
    <row r="84" spans="1:12">
      <c r="A84" s="153">
        <v>83</v>
      </c>
      <c r="B84" s="154" t="s">
        <v>296</v>
      </c>
      <c r="C84" s="154" t="s">
        <v>378</v>
      </c>
      <c r="D84" s="155">
        <v>43839</v>
      </c>
      <c r="E84" s="153" t="s">
        <v>1226</v>
      </c>
      <c r="F84" s="154" t="s">
        <v>1247</v>
      </c>
      <c r="G84" s="156">
        <v>2790000</v>
      </c>
      <c r="H84" s="153">
        <v>9.98</v>
      </c>
      <c r="I84" s="153" t="s">
        <v>255</v>
      </c>
      <c r="J84" s="153" t="s">
        <v>289</v>
      </c>
      <c r="K84" s="153" t="s">
        <v>257</v>
      </c>
      <c r="L84" s="153" t="s">
        <v>258</v>
      </c>
    </row>
    <row r="85" spans="1:12">
      <c r="A85" s="153">
        <v>84</v>
      </c>
      <c r="B85" s="154" t="s">
        <v>287</v>
      </c>
      <c r="C85" s="154" t="s">
        <v>379</v>
      </c>
      <c r="D85" s="155">
        <v>43246</v>
      </c>
      <c r="E85" s="153" t="s">
        <v>1226</v>
      </c>
      <c r="F85" s="154" t="s">
        <v>1248</v>
      </c>
      <c r="G85" s="156">
        <v>1690000</v>
      </c>
      <c r="H85" s="153">
        <v>7.99</v>
      </c>
      <c r="I85" s="153" t="s">
        <v>255</v>
      </c>
      <c r="J85" s="153" t="s">
        <v>269</v>
      </c>
      <c r="K85" s="153" t="s">
        <v>262</v>
      </c>
      <c r="L85" s="153" t="s">
        <v>270</v>
      </c>
    </row>
    <row r="86" spans="1:12">
      <c r="A86" s="153">
        <v>85</v>
      </c>
      <c r="B86" s="154" t="s">
        <v>293</v>
      </c>
      <c r="C86" s="154" t="s">
        <v>380</v>
      </c>
      <c r="D86" s="155">
        <v>43477</v>
      </c>
      <c r="E86" s="153" t="s">
        <v>1226</v>
      </c>
      <c r="F86" s="154" t="s">
        <v>1248</v>
      </c>
      <c r="G86" s="156">
        <v>2630000</v>
      </c>
      <c r="H86" s="153">
        <v>8.59</v>
      </c>
      <c r="I86" s="153" t="s">
        <v>25</v>
      </c>
      <c r="J86" s="153" t="s">
        <v>276</v>
      </c>
      <c r="K86" s="153" t="s">
        <v>262</v>
      </c>
      <c r="L86" s="153" t="s">
        <v>263</v>
      </c>
    </row>
    <row r="87" spans="1:12">
      <c r="A87" s="153">
        <v>86</v>
      </c>
      <c r="B87" s="154" t="s">
        <v>293</v>
      </c>
      <c r="C87" s="154" t="s">
        <v>381</v>
      </c>
      <c r="D87" s="155">
        <v>43495</v>
      </c>
      <c r="E87" s="153" t="s">
        <v>1226</v>
      </c>
      <c r="F87" s="154" t="s">
        <v>1258</v>
      </c>
      <c r="G87" s="156">
        <v>2990000</v>
      </c>
      <c r="H87" s="153">
        <v>10.61</v>
      </c>
      <c r="I87" s="153" t="s">
        <v>25</v>
      </c>
      <c r="J87" s="153" t="s">
        <v>256</v>
      </c>
      <c r="K87" s="153" t="s">
        <v>257</v>
      </c>
      <c r="L87" s="153" t="s">
        <v>258</v>
      </c>
    </row>
    <row r="88" spans="1:12">
      <c r="A88" s="153">
        <v>87</v>
      </c>
      <c r="B88" s="154" t="s">
        <v>296</v>
      </c>
      <c r="C88" s="154" t="s">
        <v>382</v>
      </c>
      <c r="D88" s="155">
        <v>43531</v>
      </c>
      <c r="E88" s="153" t="s">
        <v>1226</v>
      </c>
      <c r="F88" s="154" t="s">
        <v>1249</v>
      </c>
      <c r="G88" s="156">
        <v>3220000</v>
      </c>
      <c r="H88" s="153">
        <v>6.56</v>
      </c>
      <c r="I88" s="153" t="s">
        <v>25</v>
      </c>
      <c r="J88" s="153" t="s">
        <v>326</v>
      </c>
      <c r="K88" s="153" t="s">
        <v>257</v>
      </c>
      <c r="L88" s="153" t="s">
        <v>267</v>
      </c>
    </row>
    <row r="89" spans="1:12">
      <c r="A89" s="153">
        <v>88</v>
      </c>
      <c r="B89" s="154" t="s">
        <v>264</v>
      </c>
      <c r="C89" s="154" t="s">
        <v>383</v>
      </c>
      <c r="D89" s="155">
        <v>43614</v>
      </c>
      <c r="E89" s="153" t="s">
        <v>1227</v>
      </c>
      <c r="F89" s="154" t="s">
        <v>1248</v>
      </c>
      <c r="G89" s="156">
        <v>4200000</v>
      </c>
      <c r="H89" s="153">
        <v>10.65</v>
      </c>
      <c r="I89" s="153" t="s">
        <v>25</v>
      </c>
      <c r="J89" s="153" t="s">
        <v>282</v>
      </c>
      <c r="K89" s="153" t="s">
        <v>262</v>
      </c>
      <c r="L89" s="153" t="s">
        <v>283</v>
      </c>
    </row>
    <row r="90" spans="1:12">
      <c r="A90" s="153">
        <v>89</v>
      </c>
      <c r="B90" s="154" t="s">
        <v>287</v>
      </c>
      <c r="C90" s="154" t="s">
        <v>384</v>
      </c>
      <c r="D90" s="155">
        <v>43754</v>
      </c>
      <c r="E90" s="153" t="s">
        <v>1226</v>
      </c>
      <c r="F90" s="154" t="s">
        <v>1248</v>
      </c>
      <c r="G90" s="156">
        <v>4120000</v>
      </c>
      <c r="H90" s="153">
        <v>5.35</v>
      </c>
      <c r="I90" s="153" t="s">
        <v>255</v>
      </c>
      <c r="J90" s="153" t="s">
        <v>308</v>
      </c>
      <c r="K90" s="153" t="s">
        <v>262</v>
      </c>
      <c r="L90" s="153" t="s">
        <v>270</v>
      </c>
    </row>
    <row r="91" spans="1:12">
      <c r="A91" s="153">
        <v>90</v>
      </c>
      <c r="B91" s="154" t="s">
        <v>280</v>
      </c>
      <c r="C91" s="154" t="s">
        <v>385</v>
      </c>
      <c r="D91" s="155">
        <v>43175</v>
      </c>
      <c r="E91" s="153" t="s">
        <v>1226</v>
      </c>
      <c r="F91" s="154" t="s">
        <v>1251</v>
      </c>
      <c r="G91" s="156">
        <v>4020000</v>
      </c>
      <c r="H91" s="153">
        <v>10.93</v>
      </c>
      <c r="I91" s="153" t="s">
        <v>255</v>
      </c>
      <c r="J91" s="153" t="s">
        <v>276</v>
      </c>
      <c r="K91" s="153" t="s">
        <v>262</v>
      </c>
      <c r="L91" s="153" t="s">
        <v>263</v>
      </c>
    </row>
    <row r="92" spans="1:12">
      <c r="A92" s="153">
        <v>91</v>
      </c>
      <c r="B92" s="154" t="s">
        <v>271</v>
      </c>
      <c r="C92" s="154" t="s">
        <v>386</v>
      </c>
      <c r="D92" s="155">
        <v>43654</v>
      </c>
      <c r="E92" s="153" t="s">
        <v>1226</v>
      </c>
      <c r="F92" s="154" t="s">
        <v>1250</v>
      </c>
      <c r="G92" s="156">
        <v>4050000</v>
      </c>
      <c r="H92" s="153">
        <v>5.09</v>
      </c>
      <c r="I92" s="153" t="s">
        <v>25</v>
      </c>
      <c r="J92" s="153" t="s">
        <v>266</v>
      </c>
      <c r="K92" s="153" t="s">
        <v>257</v>
      </c>
      <c r="L92" s="153" t="s">
        <v>267</v>
      </c>
    </row>
    <row r="93" spans="1:12">
      <c r="A93" s="153">
        <v>92</v>
      </c>
      <c r="B93" s="154" t="s">
        <v>271</v>
      </c>
      <c r="C93" s="154" t="s">
        <v>387</v>
      </c>
      <c r="D93" s="155">
        <v>43555</v>
      </c>
      <c r="E93" s="153" t="s">
        <v>1227</v>
      </c>
      <c r="F93" s="154" t="s">
        <v>1248</v>
      </c>
      <c r="G93" s="156">
        <v>3530000</v>
      </c>
      <c r="H93" s="153">
        <v>4.7300000000000004</v>
      </c>
      <c r="I93" s="153" t="s">
        <v>25</v>
      </c>
      <c r="J93" s="153" t="s">
        <v>256</v>
      </c>
      <c r="K93" s="153" t="s">
        <v>257</v>
      </c>
      <c r="L93" s="153" t="s">
        <v>258</v>
      </c>
    </row>
    <row r="94" spans="1:12">
      <c r="A94" s="153">
        <v>93</v>
      </c>
      <c r="B94" s="154" t="s">
        <v>280</v>
      </c>
      <c r="C94" s="154" t="s">
        <v>388</v>
      </c>
      <c r="D94" s="155">
        <v>43664</v>
      </c>
      <c r="E94" s="153" t="s">
        <v>1227</v>
      </c>
      <c r="F94" s="154" t="s">
        <v>1248</v>
      </c>
      <c r="G94" s="156">
        <v>1870000</v>
      </c>
      <c r="H94" s="153">
        <v>7.6</v>
      </c>
      <c r="I94" s="153" t="s">
        <v>260</v>
      </c>
      <c r="J94" s="153" t="s">
        <v>304</v>
      </c>
      <c r="K94" s="153" t="s">
        <v>257</v>
      </c>
      <c r="L94" s="153" t="s">
        <v>267</v>
      </c>
    </row>
    <row r="95" spans="1:12">
      <c r="A95" s="153">
        <v>94</v>
      </c>
      <c r="B95" s="154" t="s">
        <v>311</v>
      </c>
      <c r="C95" s="154" t="s">
        <v>389</v>
      </c>
      <c r="D95" s="155">
        <v>43996</v>
      </c>
      <c r="E95" s="153" t="s">
        <v>1226</v>
      </c>
      <c r="F95" s="154" t="s">
        <v>1250</v>
      </c>
      <c r="G95" s="156">
        <v>4900000</v>
      </c>
      <c r="H95" s="153">
        <v>10.78</v>
      </c>
      <c r="I95" s="153" t="s">
        <v>25</v>
      </c>
      <c r="J95" s="153" t="s">
        <v>308</v>
      </c>
      <c r="K95" s="153" t="s">
        <v>262</v>
      </c>
      <c r="L95" s="153" t="s">
        <v>270</v>
      </c>
    </row>
    <row r="96" spans="1:12">
      <c r="A96" s="153">
        <v>95</v>
      </c>
      <c r="B96" s="154" t="s">
        <v>253</v>
      </c>
      <c r="C96" s="154" t="s">
        <v>390</v>
      </c>
      <c r="D96" s="155">
        <v>43885</v>
      </c>
      <c r="E96" s="153" t="s">
        <v>1226</v>
      </c>
      <c r="F96" s="154" t="s">
        <v>1258</v>
      </c>
      <c r="G96" s="156">
        <v>2470000</v>
      </c>
      <c r="H96" s="153">
        <v>9.39</v>
      </c>
      <c r="I96" s="153" t="s">
        <v>255</v>
      </c>
      <c r="J96" s="153" t="s">
        <v>319</v>
      </c>
      <c r="K96" s="153" t="s">
        <v>279</v>
      </c>
      <c r="L96" s="153" t="s">
        <v>279</v>
      </c>
    </row>
    <row r="97" spans="1:12">
      <c r="A97" s="153">
        <v>96</v>
      </c>
      <c r="B97" s="154" t="s">
        <v>284</v>
      </c>
      <c r="C97" s="154" t="s">
        <v>391</v>
      </c>
      <c r="D97" s="155">
        <v>44100</v>
      </c>
      <c r="E97" s="153" t="s">
        <v>1227</v>
      </c>
      <c r="F97" s="154" t="s">
        <v>1250</v>
      </c>
      <c r="G97" s="156">
        <v>2970000</v>
      </c>
      <c r="H97" s="153">
        <v>4.68</v>
      </c>
      <c r="I97" s="153" t="s">
        <v>260</v>
      </c>
      <c r="J97" s="153" t="s">
        <v>298</v>
      </c>
      <c r="K97" s="153" t="s">
        <v>262</v>
      </c>
      <c r="L97" s="153" t="s">
        <v>263</v>
      </c>
    </row>
    <row r="98" spans="1:12">
      <c r="A98" s="153">
        <v>97</v>
      </c>
      <c r="B98" s="154" t="s">
        <v>284</v>
      </c>
      <c r="C98" s="154" t="s">
        <v>392</v>
      </c>
      <c r="D98" s="155">
        <v>44026</v>
      </c>
      <c r="E98" s="153" t="s">
        <v>1226</v>
      </c>
      <c r="F98" s="154" t="s">
        <v>1248</v>
      </c>
      <c r="G98" s="156">
        <v>3980000</v>
      </c>
      <c r="H98" s="153">
        <v>10.4</v>
      </c>
      <c r="I98" s="153" t="s">
        <v>255</v>
      </c>
      <c r="J98" s="153" t="s">
        <v>326</v>
      </c>
      <c r="K98" s="153" t="s">
        <v>257</v>
      </c>
      <c r="L98" s="153" t="s">
        <v>267</v>
      </c>
    </row>
    <row r="99" spans="1:12">
      <c r="A99" s="153">
        <v>98</v>
      </c>
      <c r="B99" s="154" t="s">
        <v>284</v>
      </c>
      <c r="C99" s="154" t="s">
        <v>393</v>
      </c>
      <c r="D99" s="155">
        <v>43847</v>
      </c>
      <c r="E99" s="153" t="s">
        <v>1226</v>
      </c>
      <c r="F99" s="154" t="s">
        <v>1248</v>
      </c>
      <c r="G99" s="156">
        <v>4420000</v>
      </c>
      <c r="H99" s="153">
        <v>7.43</v>
      </c>
      <c r="I99" s="153" t="s">
        <v>260</v>
      </c>
      <c r="J99" s="153" t="s">
        <v>256</v>
      </c>
      <c r="K99" s="153" t="s">
        <v>257</v>
      </c>
      <c r="L99" s="153" t="s">
        <v>258</v>
      </c>
    </row>
    <row r="100" spans="1:12">
      <c r="A100" s="153">
        <v>99</v>
      </c>
      <c r="B100" s="154" t="s">
        <v>284</v>
      </c>
      <c r="C100" s="154" t="s">
        <v>394</v>
      </c>
      <c r="D100" s="155">
        <v>43592</v>
      </c>
      <c r="E100" s="153" t="s">
        <v>1226</v>
      </c>
      <c r="F100" s="154" t="s">
        <v>1247</v>
      </c>
      <c r="G100" s="156">
        <v>2850000</v>
      </c>
      <c r="H100" s="153">
        <v>5.8</v>
      </c>
      <c r="I100" s="153" t="s">
        <v>260</v>
      </c>
      <c r="J100" s="153" t="s">
        <v>300</v>
      </c>
      <c r="K100" s="153" t="s">
        <v>262</v>
      </c>
      <c r="L100" s="153" t="s">
        <v>283</v>
      </c>
    </row>
    <row r="101" spans="1:12">
      <c r="A101" s="153">
        <v>100</v>
      </c>
      <c r="B101" s="154" t="s">
        <v>287</v>
      </c>
      <c r="C101" s="154" t="s">
        <v>395</v>
      </c>
      <c r="D101" s="155">
        <v>43600</v>
      </c>
      <c r="E101" s="153" t="s">
        <v>1227</v>
      </c>
      <c r="F101" s="154" t="s">
        <v>1247</v>
      </c>
      <c r="G101" s="156">
        <v>4490000</v>
      </c>
      <c r="H101" s="153">
        <v>5.39</v>
      </c>
      <c r="I101" s="153" t="s">
        <v>25</v>
      </c>
      <c r="J101" s="153" t="s">
        <v>256</v>
      </c>
      <c r="K101" s="153" t="s">
        <v>257</v>
      </c>
      <c r="L101" s="153" t="s">
        <v>258</v>
      </c>
    </row>
    <row r="102" spans="1:12">
      <c r="A102" s="153">
        <v>101</v>
      </c>
      <c r="B102" s="154" t="s">
        <v>264</v>
      </c>
      <c r="C102" s="154" t="s">
        <v>396</v>
      </c>
      <c r="D102" s="155">
        <v>43712</v>
      </c>
      <c r="E102" s="153" t="s">
        <v>1226</v>
      </c>
      <c r="F102" s="154" t="s">
        <v>1248</v>
      </c>
      <c r="G102" s="156">
        <v>4240000</v>
      </c>
      <c r="H102" s="153">
        <v>8.6999999999999993</v>
      </c>
      <c r="I102" s="153" t="s">
        <v>255</v>
      </c>
      <c r="J102" s="153" t="s">
        <v>346</v>
      </c>
      <c r="K102" s="153" t="s">
        <v>262</v>
      </c>
      <c r="L102" s="153" t="s">
        <v>283</v>
      </c>
    </row>
    <row r="103" spans="1:12">
      <c r="A103" s="153">
        <v>102</v>
      </c>
      <c r="B103" s="154" t="s">
        <v>280</v>
      </c>
      <c r="C103" s="154" t="s">
        <v>397</v>
      </c>
      <c r="D103" s="155">
        <v>43195</v>
      </c>
      <c r="E103" s="153" t="s">
        <v>1226</v>
      </c>
      <c r="F103" s="154" t="s">
        <v>1250</v>
      </c>
      <c r="G103" s="156">
        <v>1550000</v>
      </c>
      <c r="H103" s="153">
        <v>9.81</v>
      </c>
      <c r="I103" s="153" t="s">
        <v>255</v>
      </c>
      <c r="J103" s="153" t="s">
        <v>329</v>
      </c>
      <c r="K103" s="153" t="s">
        <v>257</v>
      </c>
      <c r="L103" s="153" t="s">
        <v>274</v>
      </c>
    </row>
    <row r="104" spans="1:12">
      <c r="A104" s="153">
        <v>103</v>
      </c>
      <c r="B104" s="154" t="s">
        <v>284</v>
      </c>
      <c r="C104" s="154" t="s">
        <v>398</v>
      </c>
      <c r="D104" s="155">
        <v>43523</v>
      </c>
      <c r="E104" s="153" t="s">
        <v>1227</v>
      </c>
      <c r="F104" s="154" t="s">
        <v>1248</v>
      </c>
      <c r="G104" s="156">
        <v>3870000</v>
      </c>
      <c r="H104" s="153">
        <v>8.75</v>
      </c>
      <c r="I104" s="153" t="s">
        <v>25</v>
      </c>
      <c r="J104" s="153" t="s">
        <v>278</v>
      </c>
      <c r="K104" s="153" t="s">
        <v>279</v>
      </c>
      <c r="L104" s="153" t="s">
        <v>279</v>
      </c>
    </row>
    <row r="105" spans="1:12">
      <c r="A105" s="153">
        <v>104</v>
      </c>
      <c r="B105" s="154" t="s">
        <v>306</v>
      </c>
      <c r="C105" s="154" t="s">
        <v>399</v>
      </c>
      <c r="D105" s="155">
        <v>43534</v>
      </c>
      <c r="E105" s="153" t="s">
        <v>1226</v>
      </c>
      <c r="F105" s="154" t="s">
        <v>1248</v>
      </c>
      <c r="G105" s="156">
        <v>4600000</v>
      </c>
      <c r="H105" s="153">
        <v>9.33</v>
      </c>
      <c r="I105" s="153" t="s">
        <v>25</v>
      </c>
      <c r="J105" s="153" t="s">
        <v>295</v>
      </c>
      <c r="K105" s="153" t="s">
        <v>262</v>
      </c>
      <c r="L105" s="153" t="s">
        <v>270</v>
      </c>
    </row>
    <row r="106" spans="1:12">
      <c r="A106" s="153">
        <v>105</v>
      </c>
      <c r="B106" s="154" t="s">
        <v>293</v>
      </c>
      <c r="C106" s="154" t="s">
        <v>400</v>
      </c>
      <c r="D106" s="155">
        <v>43880</v>
      </c>
      <c r="E106" s="153" t="s">
        <v>1226</v>
      </c>
      <c r="F106" s="154" t="s">
        <v>1248</v>
      </c>
      <c r="G106" s="156">
        <v>1840000</v>
      </c>
      <c r="H106" s="153">
        <v>5.46</v>
      </c>
      <c r="I106" s="153" t="s">
        <v>260</v>
      </c>
      <c r="J106" s="153" t="s">
        <v>278</v>
      </c>
      <c r="K106" s="153" t="s">
        <v>279</v>
      </c>
      <c r="L106" s="153" t="s">
        <v>279</v>
      </c>
    </row>
    <row r="107" spans="1:12">
      <c r="A107" s="153">
        <v>106</v>
      </c>
      <c r="B107" s="154" t="s">
        <v>301</v>
      </c>
      <c r="C107" s="154" t="s">
        <v>401</v>
      </c>
      <c r="D107" s="155">
        <v>43586</v>
      </c>
      <c r="E107" s="153" t="s">
        <v>1226</v>
      </c>
      <c r="F107" s="154" t="s">
        <v>1248</v>
      </c>
      <c r="G107" s="156">
        <v>4100000</v>
      </c>
      <c r="H107" s="153">
        <v>6.28</v>
      </c>
      <c r="I107" s="153" t="s">
        <v>255</v>
      </c>
      <c r="J107" s="153" t="s">
        <v>304</v>
      </c>
      <c r="K107" s="153" t="s">
        <v>257</v>
      </c>
      <c r="L107" s="153" t="s">
        <v>267</v>
      </c>
    </row>
    <row r="108" spans="1:12">
      <c r="A108" s="153">
        <v>107</v>
      </c>
      <c r="B108" s="154" t="s">
        <v>271</v>
      </c>
      <c r="C108" s="154" t="s">
        <v>402</v>
      </c>
      <c r="D108" s="155">
        <v>43853</v>
      </c>
      <c r="E108" s="153" t="s">
        <v>1227</v>
      </c>
      <c r="F108" s="154" t="s">
        <v>1249</v>
      </c>
      <c r="G108" s="156">
        <v>1960000</v>
      </c>
      <c r="H108" s="153">
        <v>10.56</v>
      </c>
      <c r="I108" s="153" t="s">
        <v>260</v>
      </c>
      <c r="J108" s="153" t="s">
        <v>308</v>
      </c>
      <c r="K108" s="153" t="s">
        <v>262</v>
      </c>
      <c r="L108" s="153" t="s">
        <v>270</v>
      </c>
    </row>
    <row r="109" spans="1:12">
      <c r="A109" s="153">
        <v>108</v>
      </c>
      <c r="B109" s="154" t="s">
        <v>311</v>
      </c>
      <c r="C109" s="154" t="s">
        <v>403</v>
      </c>
      <c r="D109" s="155">
        <v>44041</v>
      </c>
      <c r="E109" s="153" t="s">
        <v>1226</v>
      </c>
      <c r="F109" s="154" t="s">
        <v>1247</v>
      </c>
      <c r="G109" s="156">
        <v>4670000</v>
      </c>
      <c r="H109" s="153">
        <v>4.9000000000000004</v>
      </c>
      <c r="I109" s="153" t="s">
        <v>255</v>
      </c>
      <c r="J109" s="153" t="s">
        <v>326</v>
      </c>
      <c r="K109" s="153" t="s">
        <v>257</v>
      </c>
      <c r="L109" s="153" t="s">
        <v>267</v>
      </c>
    </row>
    <row r="110" spans="1:12">
      <c r="A110" s="153">
        <v>109</v>
      </c>
      <c r="B110" s="154" t="s">
        <v>253</v>
      </c>
      <c r="C110" s="154" t="s">
        <v>404</v>
      </c>
      <c r="D110" s="155">
        <v>43973</v>
      </c>
      <c r="E110" s="153" t="s">
        <v>1226</v>
      </c>
      <c r="F110" s="154" t="s">
        <v>1249</v>
      </c>
      <c r="G110" s="156">
        <v>3290000</v>
      </c>
      <c r="H110" s="153">
        <v>7.56</v>
      </c>
      <c r="I110" s="153" t="s">
        <v>255</v>
      </c>
      <c r="J110" s="153" t="s">
        <v>295</v>
      </c>
      <c r="K110" s="153" t="s">
        <v>262</v>
      </c>
      <c r="L110" s="153" t="s">
        <v>270</v>
      </c>
    </row>
    <row r="111" spans="1:12">
      <c r="A111" s="153">
        <v>110</v>
      </c>
      <c r="B111" s="154" t="s">
        <v>306</v>
      </c>
      <c r="C111" s="154" t="s">
        <v>405</v>
      </c>
      <c r="D111" s="155">
        <v>43923</v>
      </c>
      <c r="E111" s="153" t="s">
        <v>1226</v>
      </c>
      <c r="F111" s="154" t="s">
        <v>1249</v>
      </c>
      <c r="G111" s="156">
        <v>3510000</v>
      </c>
      <c r="H111" s="153">
        <v>4.09</v>
      </c>
      <c r="I111" s="153" t="s">
        <v>260</v>
      </c>
      <c r="J111" s="153" t="s">
        <v>266</v>
      </c>
      <c r="K111" s="153" t="s">
        <v>257</v>
      </c>
      <c r="L111" s="153" t="s">
        <v>267</v>
      </c>
    </row>
    <row r="112" spans="1:12">
      <c r="A112" s="153">
        <v>111</v>
      </c>
      <c r="B112" s="154" t="s">
        <v>311</v>
      </c>
      <c r="C112" s="154" t="s">
        <v>406</v>
      </c>
      <c r="D112" s="155">
        <v>43673</v>
      </c>
      <c r="E112" s="153" t="s">
        <v>1227</v>
      </c>
      <c r="F112" s="154" t="s">
        <v>1247</v>
      </c>
      <c r="G112" s="156">
        <v>2670000</v>
      </c>
      <c r="H112" s="153">
        <v>10.07</v>
      </c>
      <c r="I112" s="153" t="s">
        <v>25</v>
      </c>
      <c r="J112" s="153" t="s">
        <v>329</v>
      </c>
      <c r="K112" s="153" t="s">
        <v>257</v>
      </c>
      <c r="L112" s="153" t="s">
        <v>274</v>
      </c>
    </row>
    <row r="113" spans="1:12">
      <c r="A113" s="153">
        <v>112</v>
      </c>
      <c r="B113" s="154" t="s">
        <v>306</v>
      </c>
      <c r="C113" s="154" t="s">
        <v>407</v>
      </c>
      <c r="D113" s="155">
        <v>43984</v>
      </c>
      <c r="E113" s="153" t="s">
        <v>1226</v>
      </c>
      <c r="F113" s="154" t="s">
        <v>1247</v>
      </c>
      <c r="G113" s="156">
        <v>3410000</v>
      </c>
      <c r="H113" s="153">
        <v>10.42</v>
      </c>
      <c r="I113" s="153" t="s">
        <v>25</v>
      </c>
      <c r="J113" s="153" t="s">
        <v>298</v>
      </c>
      <c r="K113" s="153" t="s">
        <v>262</v>
      </c>
      <c r="L113" s="153" t="s">
        <v>263</v>
      </c>
    </row>
    <row r="114" spans="1:12">
      <c r="A114" s="153">
        <v>113</v>
      </c>
      <c r="B114" s="154" t="s">
        <v>264</v>
      </c>
      <c r="C114" s="154" t="s">
        <v>408</v>
      </c>
      <c r="D114" s="155">
        <v>43926</v>
      </c>
      <c r="E114" s="153" t="s">
        <v>1226</v>
      </c>
      <c r="F114" s="154" t="s">
        <v>1250</v>
      </c>
      <c r="G114" s="156">
        <v>1760000</v>
      </c>
      <c r="H114" s="153">
        <v>9.35</v>
      </c>
      <c r="I114" s="153" t="s">
        <v>260</v>
      </c>
      <c r="J114" s="153" t="s">
        <v>298</v>
      </c>
      <c r="K114" s="153" t="s">
        <v>262</v>
      </c>
      <c r="L114" s="153" t="s">
        <v>263</v>
      </c>
    </row>
    <row r="115" spans="1:12">
      <c r="A115" s="153">
        <v>114</v>
      </c>
      <c r="B115" s="154" t="s">
        <v>306</v>
      </c>
      <c r="C115" s="154" t="s">
        <v>409</v>
      </c>
      <c r="D115" s="155">
        <v>43383</v>
      </c>
      <c r="E115" s="153" t="s">
        <v>1226</v>
      </c>
      <c r="F115" s="154" t="s">
        <v>1249</v>
      </c>
      <c r="G115" s="156">
        <v>4230000</v>
      </c>
      <c r="H115" s="153">
        <v>7.68</v>
      </c>
      <c r="I115" s="153" t="s">
        <v>25</v>
      </c>
      <c r="J115" s="153" t="s">
        <v>326</v>
      </c>
      <c r="K115" s="153" t="s">
        <v>257</v>
      </c>
      <c r="L115" s="153" t="s">
        <v>267</v>
      </c>
    </row>
    <row r="116" spans="1:12">
      <c r="A116" s="153">
        <v>115</v>
      </c>
      <c r="B116" s="154" t="s">
        <v>293</v>
      </c>
      <c r="C116" s="154" t="s">
        <v>410</v>
      </c>
      <c r="D116" s="155">
        <v>43938</v>
      </c>
      <c r="E116" s="153" t="s">
        <v>1226</v>
      </c>
      <c r="F116" s="154" t="s">
        <v>1250</v>
      </c>
      <c r="G116" s="156">
        <v>2690000</v>
      </c>
      <c r="H116" s="153">
        <v>5.32</v>
      </c>
      <c r="I116" s="153" t="s">
        <v>260</v>
      </c>
      <c r="J116" s="153" t="s">
        <v>300</v>
      </c>
      <c r="K116" s="153" t="s">
        <v>262</v>
      </c>
      <c r="L116" s="153" t="s">
        <v>283</v>
      </c>
    </row>
    <row r="117" spans="1:12">
      <c r="A117" s="153">
        <v>116</v>
      </c>
      <c r="B117" s="154" t="s">
        <v>311</v>
      </c>
      <c r="C117" s="154" t="s">
        <v>411</v>
      </c>
      <c r="D117" s="155">
        <v>43133</v>
      </c>
      <c r="E117" s="153" t="s">
        <v>1227</v>
      </c>
      <c r="F117" s="154" t="s">
        <v>1249</v>
      </c>
      <c r="G117" s="156">
        <v>3240000</v>
      </c>
      <c r="H117" s="153">
        <v>4.9000000000000004</v>
      </c>
      <c r="I117" s="153" t="s">
        <v>25</v>
      </c>
      <c r="J117" s="153" t="s">
        <v>278</v>
      </c>
      <c r="K117" s="153" t="s">
        <v>279</v>
      </c>
      <c r="L117" s="153" t="s">
        <v>279</v>
      </c>
    </row>
    <row r="118" spans="1:12">
      <c r="A118" s="153">
        <v>117</v>
      </c>
      <c r="B118" s="154" t="s">
        <v>311</v>
      </c>
      <c r="C118" s="154" t="s">
        <v>412</v>
      </c>
      <c r="D118" s="155">
        <v>43623</v>
      </c>
      <c r="E118" s="153" t="s">
        <v>1226</v>
      </c>
      <c r="F118" s="154" t="s">
        <v>1247</v>
      </c>
      <c r="G118" s="156">
        <v>4340000</v>
      </c>
      <c r="H118" s="153">
        <v>10.74</v>
      </c>
      <c r="I118" s="153" t="s">
        <v>255</v>
      </c>
      <c r="J118" s="153" t="s">
        <v>276</v>
      </c>
      <c r="K118" s="153" t="s">
        <v>262</v>
      </c>
      <c r="L118" s="153" t="s">
        <v>263</v>
      </c>
    </row>
    <row r="119" spans="1:12">
      <c r="A119" s="153">
        <v>118</v>
      </c>
      <c r="B119" s="154" t="s">
        <v>296</v>
      </c>
      <c r="C119" s="154" t="s">
        <v>413</v>
      </c>
      <c r="D119" s="155">
        <v>43756</v>
      </c>
      <c r="E119" s="153" t="s">
        <v>1226</v>
      </c>
      <c r="F119" s="154" t="s">
        <v>1249</v>
      </c>
      <c r="G119" s="156">
        <v>2670000</v>
      </c>
      <c r="H119" s="153">
        <v>7.08</v>
      </c>
      <c r="I119" s="153" t="s">
        <v>25</v>
      </c>
      <c r="J119" s="153" t="s">
        <v>298</v>
      </c>
      <c r="K119" s="153" t="s">
        <v>262</v>
      </c>
      <c r="L119" s="153" t="s">
        <v>263</v>
      </c>
    </row>
    <row r="120" spans="1:12">
      <c r="A120" s="153">
        <v>119</v>
      </c>
      <c r="B120" s="154" t="s">
        <v>306</v>
      </c>
      <c r="C120" s="154" t="s">
        <v>414</v>
      </c>
      <c r="D120" s="155">
        <v>44034</v>
      </c>
      <c r="E120" s="153" t="s">
        <v>1226</v>
      </c>
      <c r="F120" s="154" t="s">
        <v>1249</v>
      </c>
      <c r="G120" s="156">
        <v>3780000</v>
      </c>
      <c r="H120" s="153">
        <v>6.69</v>
      </c>
      <c r="I120" s="153" t="s">
        <v>25</v>
      </c>
      <c r="J120" s="153" t="s">
        <v>346</v>
      </c>
      <c r="K120" s="153" t="s">
        <v>262</v>
      </c>
      <c r="L120" s="153" t="s">
        <v>283</v>
      </c>
    </row>
    <row r="121" spans="1:12">
      <c r="A121" s="153">
        <v>120</v>
      </c>
      <c r="B121" s="154" t="s">
        <v>264</v>
      </c>
      <c r="C121" s="154" t="s">
        <v>415</v>
      </c>
      <c r="D121" s="155">
        <v>43204</v>
      </c>
      <c r="E121" s="153" t="s">
        <v>1226</v>
      </c>
      <c r="F121" s="154" t="s">
        <v>1247</v>
      </c>
      <c r="G121" s="156">
        <v>3420000</v>
      </c>
      <c r="H121" s="153">
        <v>5.21</v>
      </c>
      <c r="I121" s="153" t="s">
        <v>260</v>
      </c>
      <c r="J121" s="153" t="s">
        <v>295</v>
      </c>
      <c r="K121" s="153" t="s">
        <v>262</v>
      </c>
      <c r="L121" s="153" t="s">
        <v>270</v>
      </c>
    </row>
    <row r="122" spans="1:12">
      <c r="A122" s="153">
        <v>121</v>
      </c>
      <c r="B122" s="154" t="s">
        <v>296</v>
      </c>
      <c r="C122" s="154" t="s">
        <v>416</v>
      </c>
      <c r="D122" s="155">
        <v>44031</v>
      </c>
      <c r="E122" s="153" t="s">
        <v>1226</v>
      </c>
      <c r="F122" s="154" t="s">
        <v>1251</v>
      </c>
      <c r="G122" s="156">
        <v>4600000</v>
      </c>
      <c r="H122" s="153">
        <v>6.23</v>
      </c>
      <c r="I122" s="153" t="s">
        <v>255</v>
      </c>
      <c r="J122" s="153" t="s">
        <v>273</v>
      </c>
      <c r="K122" s="153" t="s">
        <v>257</v>
      </c>
      <c r="L122" s="153" t="s">
        <v>274</v>
      </c>
    </row>
    <row r="123" spans="1:12">
      <c r="A123" s="153">
        <v>122</v>
      </c>
      <c r="B123" s="154" t="s">
        <v>284</v>
      </c>
      <c r="C123" s="154" t="s">
        <v>417</v>
      </c>
      <c r="D123" s="155">
        <v>43592</v>
      </c>
      <c r="E123" s="153" t="s">
        <v>1226</v>
      </c>
      <c r="F123" s="154" t="s">
        <v>1247</v>
      </c>
      <c r="G123" s="156">
        <v>3250000</v>
      </c>
      <c r="H123" s="153">
        <v>4.25</v>
      </c>
      <c r="I123" s="153" t="s">
        <v>260</v>
      </c>
      <c r="J123" s="153" t="s">
        <v>276</v>
      </c>
      <c r="K123" s="153" t="s">
        <v>262</v>
      </c>
      <c r="L123" s="153" t="s">
        <v>263</v>
      </c>
    </row>
    <row r="124" spans="1:12">
      <c r="A124" s="153">
        <v>123</v>
      </c>
      <c r="B124" s="154" t="s">
        <v>271</v>
      </c>
      <c r="C124" s="154" t="s">
        <v>418</v>
      </c>
      <c r="D124" s="155">
        <v>43370</v>
      </c>
      <c r="E124" s="153" t="s">
        <v>1226</v>
      </c>
      <c r="F124" s="154" t="s">
        <v>1247</v>
      </c>
      <c r="G124" s="156">
        <v>3340000</v>
      </c>
      <c r="H124" s="153">
        <v>7.62</v>
      </c>
      <c r="I124" s="153" t="s">
        <v>25</v>
      </c>
      <c r="J124" s="153" t="s">
        <v>326</v>
      </c>
      <c r="K124" s="153" t="s">
        <v>257</v>
      </c>
      <c r="L124" s="153" t="s">
        <v>267</v>
      </c>
    </row>
    <row r="125" spans="1:12">
      <c r="A125" s="153">
        <v>124</v>
      </c>
      <c r="B125" s="154" t="s">
        <v>311</v>
      </c>
      <c r="C125" s="154" t="s">
        <v>419</v>
      </c>
      <c r="D125" s="155">
        <v>43508</v>
      </c>
      <c r="E125" s="153" t="s">
        <v>1227</v>
      </c>
      <c r="F125" s="154" t="s">
        <v>1258</v>
      </c>
      <c r="G125" s="156">
        <v>3050000</v>
      </c>
      <c r="H125" s="153">
        <v>7.41</v>
      </c>
      <c r="I125" s="153" t="s">
        <v>260</v>
      </c>
      <c r="J125" s="153" t="s">
        <v>273</v>
      </c>
      <c r="K125" s="153" t="s">
        <v>257</v>
      </c>
      <c r="L125" s="153" t="s">
        <v>274</v>
      </c>
    </row>
    <row r="126" spans="1:12">
      <c r="A126" s="153">
        <v>125</v>
      </c>
      <c r="B126" s="154" t="s">
        <v>280</v>
      </c>
      <c r="C126" s="154" t="s">
        <v>420</v>
      </c>
      <c r="D126" s="155">
        <v>43965</v>
      </c>
      <c r="E126" s="153" t="s">
        <v>1226</v>
      </c>
      <c r="F126" s="154" t="s">
        <v>1249</v>
      </c>
      <c r="G126" s="156">
        <v>3670000</v>
      </c>
      <c r="H126" s="153">
        <v>8.3000000000000007</v>
      </c>
      <c r="I126" s="153" t="s">
        <v>260</v>
      </c>
      <c r="J126" s="153" t="s">
        <v>295</v>
      </c>
      <c r="K126" s="153" t="s">
        <v>262</v>
      </c>
      <c r="L126" s="153" t="s">
        <v>270</v>
      </c>
    </row>
    <row r="127" spans="1:12">
      <c r="A127" s="153">
        <v>126</v>
      </c>
      <c r="B127" s="154" t="s">
        <v>293</v>
      </c>
      <c r="C127" s="154" t="s">
        <v>421</v>
      </c>
      <c r="D127" s="155">
        <v>43850</v>
      </c>
      <c r="E127" s="153" t="s">
        <v>1226</v>
      </c>
      <c r="F127" s="154" t="s">
        <v>1250</v>
      </c>
      <c r="G127" s="156">
        <v>1740000</v>
      </c>
      <c r="H127" s="153">
        <v>10.48</v>
      </c>
      <c r="I127" s="153" t="s">
        <v>255</v>
      </c>
      <c r="J127" s="153" t="s">
        <v>319</v>
      </c>
      <c r="K127" s="153" t="s">
        <v>279</v>
      </c>
      <c r="L127" s="153" t="s">
        <v>279</v>
      </c>
    </row>
    <row r="128" spans="1:12">
      <c r="A128" s="153">
        <v>127</v>
      </c>
      <c r="B128" s="154" t="s">
        <v>247</v>
      </c>
      <c r="C128" s="154" t="s">
        <v>422</v>
      </c>
      <c r="D128" s="155">
        <v>44116</v>
      </c>
      <c r="E128" s="153" t="s">
        <v>1226</v>
      </c>
      <c r="F128" s="154" t="s">
        <v>1250</v>
      </c>
      <c r="G128" s="156">
        <v>4570000</v>
      </c>
      <c r="H128" s="153">
        <v>8.18</v>
      </c>
      <c r="I128" s="153" t="s">
        <v>255</v>
      </c>
      <c r="J128" s="153" t="s">
        <v>286</v>
      </c>
      <c r="K128" s="153" t="s">
        <v>257</v>
      </c>
      <c r="L128" s="153" t="s">
        <v>274</v>
      </c>
    </row>
    <row r="129" spans="1:12">
      <c r="A129" s="153">
        <v>128</v>
      </c>
      <c r="B129" s="154" t="s">
        <v>311</v>
      </c>
      <c r="C129" s="154" t="s">
        <v>423</v>
      </c>
      <c r="D129" s="155">
        <v>43812</v>
      </c>
      <c r="E129" s="153" t="s">
        <v>1226</v>
      </c>
      <c r="F129" s="154" t="s">
        <v>1248</v>
      </c>
      <c r="G129" s="156">
        <v>3450000</v>
      </c>
      <c r="H129" s="153">
        <v>9.34</v>
      </c>
      <c r="I129" s="153" t="s">
        <v>260</v>
      </c>
      <c r="J129" s="153" t="s">
        <v>266</v>
      </c>
      <c r="K129" s="153" t="s">
        <v>257</v>
      </c>
      <c r="L129" s="153" t="s">
        <v>267</v>
      </c>
    </row>
    <row r="130" spans="1:12">
      <c r="A130" s="153">
        <v>129</v>
      </c>
      <c r="B130" s="154" t="s">
        <v>311</v>
      </c>
      <c r="C130" s="154" t="s">
        <v>424</v>
      </c>
      <c r="D130" s="155">
        <v>44112</v>
      </c>
      <c r="E130" s="153" t="s">
        <v>1226</v>
      </c>
      <c r="F130" s="154" t="s">
        <v>1249</v>
      </c>
      <c r="G130" s="156">
        <v>1420000</v>
      </c>
      <c r="H130" s="153">
        <v>9.65</v>
      </c>
      <c r="I130" s="153" t="s">
        <v>25</v>
      </c>
      <c r="J130" s="153" t="s">
        <v>273</v>
      </c>
      <c r="K130" s="153" t="s">
        <v>257</v>
      </c>
      <c r="L130" s="153" t="s">
        <v>274</v>
      </c>
    </row>
    <row r="131" spans="1:12">
      <c r="A131" s="153">
        <v>130</v>
      </c>
      <c r="B131" s="154" t="s">
        <v>293</v>
      </c>
      <c r="C131" s="154" t="s">
        <v>425</v>
      </c>
      <c r="D131" s="155">
        <v>43196</v>
      </c>
      <c r="E131" s="153" t="s">
        <v>1226</v>
      </c>
      <c r="F131" s="154" t="s">
        <v>1249</v>
      </c>
      <c r="G131" s="156">
        <v>2450000</v>
      </c>
      <c r="H131" s="153">
        <v>4.57</v>
      </c>
      <c r="I131" s="153" t="s">
        <v>260</v>
      </c>
      <c r="J131" s="153" t="s">
        <v>304</v>
      </c>
      <c r="K131" s="153" t="s">
        <v>257</v>
      </c>
      <c r="L131" s="153" t="s">
        <v>267</v>
      </c>
    </row>
    <row r="132" spans="1:12">
      <c r="A132" s="153">
        <v>131</v>
      </c>
      <c r="B132" s="154" t="s">
        <v>311</v>
      </c>
      <c r="C132" s="154" t="s">
        <v>426</v>
      </c>
      <c r="D132" s="155">
        <v>43624</v>
      </c>
      <c r="E132" s="153" t="s">
        <v>1226</v>
      </c>
      <c r="F132" s="154" t="s">
        <v>1247</v>
      </c>
      <c r="G132" s="156">
        <v>2800000</v>
      </c>
      <c r="H132" s="153">
        <v>4.8899999999999997</v>
      </c>
      <c r="I132" s="153" t="s">
        <v>260</v>
      </c>
      <c r="J132" s="153" t="s">
        <v>261</v>
      </c>
      <c r="K132" s="153" t="s">
        <v>262</v>
      </c>
      <c r="L132" s="153" t="s">
        <v>263</v>
      </c>
    </row>
    <row r="133" spans="1:12">
      <c r="A133" s="153">
        <v>132</v>
      </c>
      <c r="B133" s="154" t="s">
        <v>247</v>
      </c>
      <c r="C133" s="154" t="s">
        <v>427</v>
      </c>
      <c r="D133" s="155">
        <v>43858</v>
      </c>
      <c r="E133" s="153" t="s">
        <v>1226</v>
      </c>
      <c r="F133" s="154" t="s">
        <v>1247</v>
      </c>
      <c r="G133" s="156">
        <v>2650000</v>
      </c>
      <c r="H133" s="153">
        <v>4.8499999999999996</v>
      </c>
      <c r="I133" s="153" t="s">
        <v>255</v>
      </c>
      <c r="J133" s="153" t="s">
        <v>319</v>
      </c>
      <c r="K133" s="153" t="s">
        <v>279</v>
      </c>
      <c r="L133" s="153" t="s">
        <v>279</v>
      </c>
    </row>
    <row r="134" spans="1:12">
      <c r="A134" s="153">
        <v>133</v>
      </c>
      <c r="B134" s="154" t="s">
        <v>280</v>
      </c>
      <c r="C134" s="154" t="s">
        <v>428</v>
      </c>
      <c r="D134" s="155">
        <v>43276</v>
      </c>
      <c r="E134" s="153" t="s">
        <v>1226</v>
      </c>
      <c r="F134" s="154" t="s">
        <v>1248</v>
      </c>
      <c r="G134" s="156">
        <v>2700000</v>
      </c>
      <c r="H134" s="153">
        <v>9.92</v>
      </c>
      <c r="I134" s="153" t="s">
        <v>255</v>
      </c>
      <c r="J134" s="153" t="s">
        <v>266</v>
      </c>
      <c r="K134" s="153" t="s">
        <v>257</v>
      </c>
      <c r="L134" s="153" t="s">
        <v>267</v>
      </c>
    </row>
    <row r="135" spans="1:12">
      <c r="A135" s="153">
        <v>134</v>
      </c>
      <c r="B135" s="154" t="s">
        <v>264</v>
      </c>
      <c r="C135" s="154" t="s">
        <v>429</v>
      </c>
      <c r="D135" s="155">
        <v>43715</v>
      </c>
      <c r="E135" s="153" t="s">
        <v>1226</v>
      </c>
      <c r="F135" s="154" t="s">
        <v>1248</v>
      </c>
      <c r="G135" s="156">
        <v>3460000</v>
      </c>
      <c r="H135" s="153">
        <v>7.56</v>
      </c>
      <c r="I135" s="153" t="s">
        <v>255</v>
      </c>
      <c r="J135" s="153" t="s">
        <v>289</v>
      </c>
      <c r="K135" s="153" t="s">
        <v>257</v>
      </c>
      <c r="L135" s="153" t="s">
        <v>258</v>
      </c>
    </row>
    <row r="136" spans="1:12">
      <c r="A136" s="153">
        <v>135</v>
      </c>
      <c r="B136" s="154" t="s">
        <v>290</v>
      </c>
      <c r="C136" s="154" t="s">
        <v>430</v>
      </c>
      <c r="D136" s="155">
        <v>43287</v>
      </c>
      <c r="E136" s="153" t="s">
        <v>1226</v>
      </c>
      <c r="F136" s="154" t="s">
        <v>1258</v>
      </c>
      <c r="G136" s="156">
        <v>4670000</v>
      </c>
      <c r="H136" s="153">
        <v>9.6999999999999993</v>
      </c>
      <c r="I136" s="153" t="s">
        <v>260</v>
      </c>
      <c r="J136" s="153" t="s">
        <v>326</v>
      </c>
      <c r="K136" s="153" t="s">
        <v>257</v>
      </c>
      <c r="L136" s="153" t="s">
        <v>267</v>
      </c>
    </row>
    <row r="137" spans="1:12">
      <c r="A137" s="153">
        <v>136</v>
      </c>
      <c r="B137" s="154" t="s">
        <v>311</v>
      </c>
      <c r="C137" s="154" t="s">
        <v>431</v>
      </c>
      <c r="D137" s="155">
        <v>43295</v>
      </c>
      <c r="E137" s="153" t="s">
        <v>1226</v>
      </c>
      <c r="F137" s="154" t="s">
        <v>1251</v>
      </c>
      <c r="G137" s="156">
        <v>1980000</v>
      </c>
      <c r="H137" s="153">
        <v>7.02</v>
      </c>
      <c r="I137" s="153" t="s">
        <v>260</v>
      </c>
      <c r="J137" s="153" t="s">
        <v>276</v>
      </c>
      <c r="K137" s="153" t="s">
        <v>262</v>
      </c>
      <c r="L137" s="153" t="s">
        <v>263</v>
      </c>
    </row>
    <row r="138" spans="1:12">
      <c r="A138" s="153">
        <v>137</v>
      </c>
      <c r="B138" s="154" t="s">
        <v>271</v>
      </c>
      <c r="C138" s="154" t="s">
        <v>432</v>
      </c>
      <c r="D138" s="155">
        <v>44124</v>
      </c>
      <c r="E138" s="153" t="s">
        <v>1226</v>
      </c>
      <c r="F138" s="154" t="s">
        <v>1248</v>
      </c>
      <c r="G138" s="156">
        <v>3840000</v>
      </c>
      <c r="H138" s="153">
        <v>5.04</v>
      </c>
      <c r="I138" s="153" t="s">
        <v>25</v>
      </c>
      <c r="J138" s="153" t="s">
        <v>289</v>
      </c>
      <c r="K138" s="153" t="s">
        <v>257</v>
      </c>
      <c r="L138" s="153" t="s">
        <v>258</v>
      </c>
    </row>
    <row r="139" spans="1:12">
      <c r="A139" s="153">
        <v>138</v>
      </c>
      <c r="B139" s="154" t="s">
        <v>306</v>
      </c>
      <c r="C139" s="154" t="s">
        <v>433</v>
      </c>
      <c r="D139" s="155">
        <v>43248</v>
      </c>
      <c r="E139" s="153" t="s">
        <v>1226</v>
      </c>
      <c r="F139" s="154" t="s">
        <v>1248</v>
      </c>
      <c r="G139" s="156">
        <v>3090000</v>
      </c>
      <c r="H139" s="153">
        <v>6.96</v>
      </c>
      <c r="I139" s="153" t="s">
        <v>25</v>
      </c>
      <c r="J139" s="153" t="s">
        <v>269</v>
      </c>
      <c r="K139" s="153" t="s">
        <v>262</v>
      </c>
      <c r="L139" s="153" t="s">
        <v>270</v>
      </c>
    </row>
    <row r="140" spans="1:12">
      <c r="A140" s="153">
        <v>139</v>
      </c>
      <c r="B140" s="154" t="s">
        <v>296</v>
      </c>
      <c r="C140" s="154" t="s">
        <v>434</v>
      </c>
      <c r="D140" s="155">
        <v>43213</v>
      </c>
      <c r="E140" s="153" t="s">
        <v>1227</v>
      </c>
      <c r="F140" s="154" t="s">
        <v>1249</v>
      </c>
      <c r="G140" s="156">
        <v>4330000</v>
      </c>
      <c r="H140" s="153">
        <v>6.25</v>
      </c>
      <c r="I140" s="153" t="s">
        <v>25</v>
      </c>
      <c r="J140" s="153" t="s">
        <v>295</v>
      </c>
      <c r="K140" s="153" t="s">
        <v>262</v>
      </c>
      <c r="L140" s="153" t="s">
        <v>270</v>
      </c>
    </row>
    <row r="141" spans="1:12">
      <c r="A141" s="153">
        <v>140</v>
      </c>
      <c r="B141" s="154" t="s">
        <v>287</v>
      </c>
      <c r="C141" s="154" t="s">
        <v>435</v>
      </c>
      <c r="D141" s="155">
        <v>43761</v>
      </c>
      <c r="E141" s="153" t="s">
        <v>1226</v>
      </c>
      <c r="F141" s="154" t="s">
        <v>1248</v>
      </c>
      <c r="G141" s="156">
        <v>5000000</v>
      </c>
      <c r="H141" s="153">
        <v>4.53</v>
      </c>
      <c r="I141" s="153" t="s">
        <v>25</v>
      </c>
      <c r="J141" s="153" t="s">
        <v>295</v>
      </c>
      <c r="K141" s="153" t="s">
        <v>262</v>
      </c>
      <c r="L141" s="153" t="s">
        <v>270</v>
      </c>
    </row>
    <row r="142" spans="1:12">
      <c r="A142" s="153">
        <v>141</v>
      </c>
      <c r="B142" s="154" t="s">
        <v>287</v>
      </c>
      <c r="C142" s="154" t="s">
        <v>436</v>
      </c>
      <c r="D142" s="155">
        <v>44061</v>
      </c>
      <c r="E142" s="153" t="s">
        <v>1227</v>
      </c>
      <c r="F142" s="154" t="s">
        <v>1247</v>
      </c>
      <c r="G142" s="156">
        <v>1540000</v>
      </c>
      <c r="H142" s="153">
        <v>10.39</v>
      </c>
      <c r="I142" s="153" t="s">
        <v>25</v>
      </c>
      <c r="J142" s="153" t="s">
        <v>295</v>
      </c>
      <c r="K142" s="153" t="s">
        <v>262</v>
      </c>
      <c r="L142" s="153" t="s">
        <v>270</v>
      </c>
    </row>
    <row r="143" spans="1:12">
      <c r="A143" s="153">
        <v>142</v>
      </c>
      <c r="B143" s="154" t="s">
        <v>296</v>
      </c>
      <c r="C143" s="154" t="s">
        <v>437</v>
      </c>
      <c r="D143" s="155">
        <v>43349</v>
      </c>
      <c r="E143" s="153" t="s">
        <v>1226</v>
      </c>
      <c r="F143" s="154" t="s">
        <v>1250</v>
      </c>
      <c r="G143" s="156">
        <v>1610000</v>
      </c>
      <c r="H143" s="153">
        <v>5.46</v>
      </c>
      <c r="I143" s="153" t="s">
        <v>25</v>
      </c>
      <c r="J143" s="153" t="s">
        <v>289</v>
      </c>
      <c r="K143" s="153" t="s">
        <v>257</v>
      </c>
      <c r="L143" s="153" t="s">
        <v>258</v>
      </c>
    </row>
    <row r="144" spans="1:12">
      <c r="A144" s="153">
        <v>143</v>
      </c>
      <c r="B144" s="154" t="s">
        <v>306</v>
      </c>
      <c r="C144" s="154" t="s">
        <v>438</v>
      </c>
      <c r="D144" s="155">
        <v>43933</v>
      </c>
      <c r="E144" s="153" t="s">
        <v>1226</v>
      </c>
      <c r="F144" s="154" t="s">
        <v>1248</v>
      </c>
      <c r="G144" s="156">
        <v>2740000</v>
      </c>
      <c r="H144" s="153">
        <v>8.4</v>
      </c>
      <c r="I144" s="153" t="s">
        <v>25</v>
      </c>
      <c r="J144" s="153" t="s">
        <v>269</v>
      </c>
      <c r="K144" s="153" t="s">
        <v>262</v>
      </c>
      <c r="L144" s="153" t="s">
        <v>270</v>
      </c>
    </row>
    <row r="145" spans="1:12">
      <c r="A145" s="153">
        <v>144</v>
      </c>
      <c r="B145" s="154" t="s">
        <v>247</v>
      </c>
      <c r="C145" s="154" t="s">
        <v>439</v>
      </c>
      <c r="D145" s="155">
        <v>43712</v>
      </c>
      <c r="E145" s="153" t="s">
        <v>1226</v>
      </c>
      <c r="F145" s="154" t="s">
        <v>1249</v>
      </c>
      <c r="G145" s="156">
        <v>4530000</v>
      </c>
      <c r="H145" s="153">
        <v>10.69</v>
      </c>
      <c r="I145" s="153" t="s">
        <v>255</v>
      </c>
      <c r="J145" s="153" t="s">
        <v>295</v>
      </c>
      <c r="K145" s="153" t="s">
        <v>262</v>
      </c>
      <c r="L145" s="153" t="s">
        <v>270</v>
      </c>
    </row>
    <row r="146" spans="1:12">
      <c r="A146" s="153">
        <v>145</v>
      </c>
      <c r="B146" s="154" t="s">
        <v>311</v>
      </c>
      <c r="C146" s="154" t="s">
        <v>440</v>
      </c>
      <c r="D146" s="155">
        <v>43864</v>
      </c>
      <c r="E146" s="153" t="s">
        <v>1226</v>
      </c>
      <c r="F146" s="154" t="s">
        <v>1249</v>
      </c>
      <c r="G146" s="156">
        <v>3860000</v>
      </c>
      <c r="H146" s="153">
        <v>5.53</v>
      </c>
      <c r="I146" s="153" t="s">
        <v>255</v>
      </c>
      <c r="J146" s="153" t="s">
        <v>282</v>
      </c>
      <c r="K146" s="153" t="s">
        <v>262</v>
      </c>
      <c r="L146" s="153" t="s">
        <v>283</v>
      </c>
    </row>
    <row r="147" spans="1:12">
      <c r="A147" s="153">
        <v>146</v>
      </c>
      <c r="B147" s="154" t="s">
        <v>293</v>
      </c>
      <c r="C147" s="154" t="s">
        <v>441</v>
      </c>
      <c r="D147" s="155">
        <v>43317</v>
      </c>
      <c r="E147" s="153" t="s">
        <v>1227</v>
      </c>
      <c r="F147" s="154" t="s">
        <v>1248</v>
      </c>
      <c r="G147" s="156">
        <v>3010000</v>
      </c>
      <c r="H147" s="153">
        <v>9.07</v>
      </c>
      <c r="I147" s="153" t="s">
        <v>25</v>
      </c>
      <c r="J147" s="153" t="s">
        <v>326</v>
      </c>
      <c r="K147" s="153" t="s">
        <v>257</v>
      </c>
      <c r="L147" s="153" t="s">
        <v>267</v>
      </c>
    </row>
    <row r="148" spans="1:12">
      <c r="A148" s="153">
        <v>147</v>
      </c>
      <c r="B148" s="154" t="s">
        <v>271</v>
      </c>
      <c r="C148" s="154" t="s">
        <v>442</v>
      </c>
      <c r="D148" s="155">
        <v>43156</v>
      </c>
      <c r="E148" s="153" t="s">
        <v>1227</v>
      </c>
      <c r="F148" s="154" t="s">
        <v>1247</v>
      </c>
      <c r="G148" s="156">
        <v>3710000</v>
      </c>
      <c r="H148" s="153">
        <v>5.98</v>
      </c>
      <c r="I148" s="153" t="s">
        <v>260</v>
      </c>
      <c r="J148" s="153" t="s">
        <v>304</v>
      </c>
      <c r="K148" s="153" t="s">
        <v>257</v>
      </c>
      <c r="L148" s="153" t="s">
        <v>267</v>
      </c>
    </row>
    <row r="149" spans="1:12">
      <c r="A149" s="153">
        <v>148</v>
      </c>
      <c r="B149" s="154" t="s">
        <v>306</v>
      </c>
      <c r="C149" s="154" t="s">
        <v>443</v>
      </c>
      <c r="D149" s="155">
        <v>43902</v>
      </c>
      <c r="E149" s="153" t="s">
        <v>1226</v>
      </c>
      <c r="F149" s="154" t="s">
        <v>1258</v>
      </c>
      <c r="G149" s="156">
        <v>4980000</v>
      </c>
      <c r="H149" s="153">
        <v>9.2200000000000006</v>
      </c>
      <c r="I149" s="153" t="s">
        <v>255</v>
      </c>
      <c r="J149" s="153" t="s">
        <v>289</v>
      </c>
      <c r="K149" s="153" t="s">
        <v>257</v>
      </c>
      <c r="L149" s="153" t="s">
        <v>258</v>
      </c>
    </row>
    <row r="150" spans="1:12">
      <c r="A150" s="153">
        <v>149</v>
      </c>
      <c r="B150" s="154" t="s">
        <v>311</v>
      </c>
      <c r="C150" s="154" t="s">
        <v>444</v>
      </c>
      <c r="D150" s="155">
        <v>43706</v>
      </c>
      <c r="E150" s="153" t="s">
        <v>1227</v>
      </c>
      <c r="F150" s="154" t="s">
        <v>1248</v>
      </c>
      <c r="G150" s="156">
        <v>3570000</v>
      </c>
      <c r="H150" s="153">
        <v>7.41</v>
      </c>
      <c r="I150" s="153" t="s">
        <v>260</v>
      </c>
      <c r="J150" s="153" t="s">
        <v>276</v>
      </c>
      <c r="K150" s="153" t="s">
        <v>262</v>
      </c>
      <c r="L150" s="153" t="s">
        <v>263</v>
      </c>
    </row>
    <row r="151" spans="1:12">
      <c r="A151" s="153">
        <v>150</v>
      </c>
      <c r="B151" s="154" t="s">
        <v>296</v>
      </c>
      <c r="C151" s="154" t="s">
        <v>445</v>
      </c>
      <c r="D151" s="155">
        <v>43974</v>
      </c>
      <c r="E151" s="153" t="s">
        <v>1227</v>
      </c>
      <c r="F151" s="154" t="s">
        <v>1250</v>
      </c>
      <c r="G151" s="156">
        <v>5000000</v>
      </c>
      <c r="H151" s="153">
        <v>5.61</v>
      </c>
      <c r="I151" s="153" t="s">
        <v>25</v>
      </c>
      <c r="J151" s="153" t="s">
        <v>286</v>
      </c>
      <c r="K151" s="153" t="s">
        <v>257</v>
      </c>
      <c r="L151" s="153" t="s">
        <v>274</v>
      </c>
    </row>
    <row r="152" spans="1:12">
      <c r="A152" s="153">
        <v>151</v>
      </c>
      <c r="B152" s="154" t="s">
        <v>293</v>
      </c>
      <c r="C152" s="154" t="s">
        <v>446</v>
      </c>
      <c r="D152" s="155">
        <v>43553</v>
      </c>
      <c r="E152" s="153" t="s">
        <v>1226</v>
      </c>
      <c r="F152" s="154" t="s">
        <v>1248</v>
      </c>
      <c r="G152" s="156">
        <v>1690000</v>
      </c>
      <c r="H152" s="153">
        <v>4.62</v>
      </c>
      <c r="I152" s="153" t="s">
        <v>260</v>
      </c>
      <c r="J152" s="153" t="s">
        <v>300</v>
      </c>
      <c r="K152" s="153" t="s">
        <v>262</v>
      </c>
      <c r="L152" s="153" t="s">
        <v>283</v>
      </c>
    </row>
    <row r="153" spans="1:12">
      <c r="A153" s="153">
        <v>152</v>
      </c>
      <c r="B153" s="154" t="s">
        <v>311</v>
      </c>
      <c r="C153" s="154" t="s">
        <v>447</v>
      </c>
      <c r="D153" s="155">
        <v>44085</v>
      </c>
      <c r="E153" s="153" t="s">
        <v>1227</v>
      </c>
      <c r="F153" s="154" t="s">
        <v>1247</v>
      </c>
      <c r="G153" s="156">
        <v>2400000</v>
      </c>
      <c r="H153" s="153">
        <v>5.25</v>
      </c>
      <c r="I153" s="153" t="s">
        <v>260</v>
      </c>
      <c r="J153" s="153" t="s">
        <v>261</v>
      </c>
      <c r="K153" s="153" t="s">
        <v>262</v>
      </c>
      <c r="L153" s="153" t="s">
        <v>263</v>
      </c>
    </row>
    <row r="154" spans="1:12">
      <c r="A154" s="153">
        <v>153</v>
      </c>
      <c r="B154" s="154" t="s">
        <v>293</v>
      </c>
      <c r="C154" s="154" t="s">
        <v>448</v>
      </c>
      <c r="D154" s="155">
        <v>44079</v>
      </c>
      <c r="E154" s="153" t="s">
        <v>1226</v>
      </c>
      <c r="F154" s="154" t="s">
        <v>1247</v>
      </c>
      <c r="G154" s="156">
        <v>4360000</v>
      </c>
      <c r="H154" s="153">
        <v>8.6</v>
      </c>
      <c r="I154" s="153" t="s">
        <v>25</v>
      </c>
      <c r="J154" s="153" t="s">
        <v>286</v>
      </c>
      <c r="K154" s="153" t="s">
        <v>257</v>
      </c>
      <c r="L154" s="153" t="s">
        <v>274</v>
      </c>
    </row>
    <row r="155" spans="1:12">
      <c r="A155" s="153">
        <v>154</v>
      </c>
      <c r="B155" s="154" t="s">
        <v>311</v>
      </c>
      <c r="C155" s="154" t="s">
        <v>449</v>
      </c>
      <c r="D155" s="155">
        <v>43595</v>
      </c>
      <c r="E155" s="153" t="s">
        <v>1226</v>
      </c>
      <c r="F155" s="154" t="s">
        <v>1250</v>
      </c>
      <c r="G155" s="156">
        <v>1580000</v>
      </c>
      <c r="H155" s="153">
        <v>4.51</v>
      </c>
      <c r="I155" s="153" t="s">
        <v>25</v>
      </c>
      <c r="J155" s="153" t="s">
        <v>269</v>
      </c>
      <c r="K155" s="153" t="s">
        <v>262</v>
      </c>
      <c r="L155" s="153" t="s">
        <v>270</v>
      </c>
    </row>
    <row r="156" spans="1:12">
      <c r="A156" s="153">
        <v>155</v>
      </c>
      <c r="B156" s="154" t="s">
        <v>264</v>
      </c>
      <c r="C156" s="154" t="s">
        <v>450</v>
      </c>
      <c r="D156" s="155">
        <v>43123</v>
      </c>
      <c r="E156" s="153" t="s">
        <v>1226</v>
      </c>
      <c r="F156" s="154" t="s">
        <v>1248</v>
      </c>
      <c r="G156" s="156">
        <v>1360000</v>
      </c>
      <c r="H156" s="153">
        <v>8.4700000000000006</v>
      </c>
      <c r="I156" s="153" t="s">
        <v>260</v>
      </c>
      <c r="J156" s="153" t="s">
        <v>276</v>
      </c>
      <c r="K156" s="153" t="s">
        <v>262</v>
      </c>
      <c r="L156" s="153" t="s">
        <v>263</v>
      </c>
    </row>
    <row r="157" spans="1:12">
      <c r="A157" s="153">
        <v>156</v>
      </c>
      <c r="B157" s="154" t="s">
        <v>280</v>
      </c>
      <c r="C157" s="154" t="s">
        <v>451</v>
      </c>
      <c r="D157" s="155">
        <v>43640</v>
      </c>
      <c r="E157" s="153" t="s">
        <v>1227</v>
      </c>
      <c r="F157" s="154" t="s">
        <v>1248</v>
      </c>
      <c r="G157" s="156">
        <v>2150000</v>
      </c>
      <c r="H157" s="153">
        <v>4.62</v>
      </c>
      <c r="I157" s="153" t="s">
        <v>255</v>
      </c>
      <c r="J157" s="153" t="s">
        <v>298</v>
      </c>
      <c r="K157" s="153" t="s">
        <v>262</v>
      </c>
      <c r="L157" s="153" t="s">
        <v>263</v>
      </c>
    </row>
    <row r="158" spans="1:12">
      <c r="A158" s="153">
        <v>157</v>
      </c>
      <c r="B158" s="154" t="s">
        <v>247</v>
      </c>
      <c r="C158" s="154" t="s">
        <v>452</v>
      </c>
      <c r="D158" s="155">
        <v>43207</v>
      </c>
      <c r="E158" s="153" t="s">
        <v>1226</v>
      </c>
      <c r="F158" s="154" t="s">
        <v>1247</v>
      </c>
      <c r="G158" s="156">
        <v>1900000</v>
      </c>
      <c r="H158" s="153">
        <v>11.01</v>
      </c>
      <c r="I158" s="153" t="s">
        <v>25</v>
      </c>
      <c r="J158" s="153" t="s">
        <v>282</v>
      </c>
      <c r="K158" s="153" t="s">
        <v>262</v>
      </c>
      <c r="L158" s="153" t="s">
        <v>283</v>
      </c>
    </row>
    <row r="159" spans="1:12">
      <c r="A159" s="153">
        <v>158</v>
      </c>
      <c r="B159" s="154" t="s">
        <v>306</v>
      </c>
      <c r="C159" s="154" t="s">
        <v>453</v>
      </c>
      <c r="D159" s="155">
        <v>44025</v>
      </c>
      <c r="E159" s="153" t="s">
        <v>1227</v>
      </c>
      <c r="F159" s="154" t="s">
        <v>1247</v>
      </c>
      <c r="G159" s="156">
        <v>1830000</v>
      </c>
      <c r="H159" s="153">
        <v>5.79</v>
      </c>
      <c r="I159" s="153" t="s">
        <v>260</v>
      </c>
      <c r="J159" s="153" t="s">
        <v>269</v>
      </c>
      <c r="K159" s="153" t="s">
        <v>262</v>
      </c>
      <c r="L159" s="153" t="s">
        <v>270</v>
      </c>
    </row>
    <row r="160" spans="1:12">
      <c r="A160" s="153">
        <v>159</v>
      </c>
      <c r="B160" s="154" t="s">
        <v>271</v>
      </c>
      <c r="C160" s="154" t="s">
        <v>454</v>
      </c>
      <c r="D160" s="155">
        <v>43866</v>
      </c>
      <c r="E160" s="153" t="s">
        <v>1226</v>
      </c>
      <c r="F160" s="154" t="s">
        <v>1247</v>
      </c>
      <c r="G160" s="156">
        <v>1470000</v>
      </c>
      <c r="H160" s="153">
        <v>6.64</v>
      </c>
      <c r="I160" s="153" t="s">
        <v>260</v>
      </c>
      <c r="J160" s="153" t="s">
        <v>289</v>
      </c>
      <c r="K160" s="153" t="s">
        <v>257</v>
      </c>
      <c r="L160" s="153" t="s">
        <v>258</v>
      </c>
    </row>
    <row r="161" spans="1:12">
      <c r="A161" s="153">
        <v>160</v>
      </c>
      <c r="B161" s="154" t="s">
        <v>301</v>
      </c>
      <c r="C161" s="154" t="s">
        <v>455</v>
      </c>
      <c r="D161" s="155">
        <v>43830</v>
      </c>
      <c r="E161" s="153" t="s">
        <v>1226</v>
      </c>
      <c r="F161" s="154" t="s">
        <v>1248</v>
      </c>
      <c r="G161" s="156">
        <v>3190000</v>
      </c>
      <c r="H161" s="153">
        <v>10.32</v>
      </c>
      <c r="I161" s="153" t="s">
        <v>25</v>
      </c>
      <c r="J161" s="153" t="s">
        <v>286</v>
      </c>
      <c r="K161" s="153" t="s">
        <v>257</v>
      </c>
      <c r="L161" s="153" t="s">
        <v>274</v>
      </c>
    </row>
    <row r="162" spans="1:12">
      <c r="A162" s="153">
        <v>161</v>
      </c>
      <c r="B162" s="154" t="s">
        <v>293</v>
      </c>
      <c r="C162" s="154" t="s">
        <v>456</v>
      </c>
      <c r="D162" s="155">
        <v>43209</v>
      </c>
      <c r="E162" s="153" t="s">
        <v>1226</v>
      </c>
      <c r="F162" s="154" t="s">
        <v>1258</v>
      </c>
      <c r="G162" s="156">
        <v>4190000</v>
      </c>
      <c r="H162" s="153">
        <v>6.24</v>
      </c>
      <c r="I162" s="153" t="s">
        <v>25</v>
      </c>
      <c r="J162" s="153" t="s">
        <v>256</v>
      </c>
      <c r="K162" s="153" t="s">
        <v>257</v>
      </c>
      <c r="L162" s="153" t="s">
        <v>258</v>
      </c>
    </row>
    <row r="163" spans="1:12">
      <c r="A163" s="153">
        <v>162</v>
      </c>
      <c r="B163" s="154" t="s">
        <v>253</v>
      </c>
      <c r="C163" s="154" t="s">
        <v>457</v>
      </c>
      <c r="D163" s="155">
        <v>43882</v>
      </c>
      <c r="E163" s="153" t="s">
        <v>1227</v>
      </c>
      <c r="F163" s="154" t="s">
        <v>1248</v>
      </c>
      <c r="G163" s="156">
        <v>4510000</v>
      </c>
      <c r="H163" s="153">
        <v>7.2</v>
      </c>
      <c r="I163" s="153" t="s">
        <v>260</v>
      </c>
      <c r="J163" s="153" t="s">
        <v>346</v>
      </c>
      <c r="K163" s="153" t="s">
        <v>262</v>
      </c>
      <c r="L163" s="153" t="s">
        <v>283</v>
      </c>
    </row>
    <row r="164" spans="1:12">
      <c r="A164" s="153">
        <v>163</v>
      </c>
      <c r="B164" s="154" t="s">
        <v>293</v>
      </c>
      <c r="C164" s="154" t="s">
        <v>458</v>
      </c>
      <c r="D164" s="155">
        <v>43453</v>
      </c>
      <c r="E164" s="153" t="s">
        <v>1226</v>
      </c>
      <c r="F164" s="154" t="s">
        <v>1250</v>
      </c>
      <c r="G164" s="156">
        <v>2060000</v>
      </c>
      <c r="H164" s="153">
        <v>8.6999999999999993</v>
      </c>
      <c r="I164" s="153" t="s">
        <v>260</v>
      </c>
      <c r="J164" s="153" t="s">
        <v>266</v>
      </c>
      <c r="K164" s="153" t="s">
        <v>257</v>
      </c>
      <c r="L164" s="153" t="s">
        <v>267</v>
      </c>
    </row>
    <row r="165" spans="1:12">
      <c r="A165" s="153">
        <v>164</v>
      </c>
      <c r="B165" s="154" t="s">
        <v>284</v>
      </c>
      <c r="C165" s="154" t="s">
        <v>459</v>
      </c>
      <c r="D165" s="155">
        <v>43421</v>
      </c>
      <c r="E165" s="153" t="s">
        <v>1227</v>
      </c>
      <c r="F165" s="154" t="s">
        <v>1247</v>
      </c>
      <c r="G165" s="156">
        <v>2490000</v>
      </c>
      <c r="H165" s="153">
        <v>6.76</v>
      </c>
      <c r="I165" s="153" t="s">
        <v>260</v>
      </c>
      <c r="J165" s="153" t="s">
        <v>266</v>
      </c>
      <c r="K165" s="153" t="s">
        <v>257</v>
      </c>
      <c r="L165" s="153" t="s">
        <v>267</v>
      </c>
    </row>
    <row r="166" spans="1:12">
      <c r="A166" s="153">
        <v>165</v>
      </c>
      <c r="B166" s="154" t="s">
        <v>293</v>
      </c>
      <c r="C166" s="154" t="s">
        <v>460</v>
      </c>
      <c r="D166" s="155">
        <v>43795</v>
      </c>
      <c r="E166" s="153" t="s">
        <v>1226</v>
      </c>
      <c r="F166" s="154" t="s">
        <v>1248</v>
      </c>
      <c r="G166" s="156">
        <v>2440000</v>
      </c>
      <c r="H166" s="153">
        <v>6.62</v>
      </c>
      <c r="I166" s="153" t="s">
        <v>255</v>
      </c>
      <c r="J166" s="153" t="s">
        <v>295</v>
      </c>
      <c r="K166" s="153" t="s">
        <v>262</v>
      </c>
      <c r="L166" s="153" t="s">
        <v>270</v>
      </c>
    </row>
    <row r="167" spans="1:12">
      <c r="A167" s="153">
        <v>166</v>
      </c>
      <c r="B167" s="154" t="s">
        <v>271</v>
      </c>
      <c r="C167" s="154" t="s">
        <v>461</v>
      </c>
      <c r="D167" s="155">
        <v>44046</v>
      </c>
      <c r="E167" s="153" t="s">
        <v>1226</v>
      </c>
      <c r="F167" s="154" t="s">
        <v>1248</v>
      </c>
      <c r="G167" s="156">
        <v>3170000</v>
      </c>
      <c r="H167" s="153">
        <v>8.85</v>
      </c>
      <c r="I167" s="153" t="s">
        <v>255</v>
      </c>
      <c r="J167" s="153" t="s">
        <v>276</v>
      </c>
      <c r="K167" s="153" t="s">
        <v>262</v>
      </c>
      <c r="L167" s="153" t="s">
        <v>263</v>
      </c>
    </row>
    <row r="168" spans="1:12">
      <c r="A168" s="153">
        <v>167</v>
      </c>
      <c r="B168" s="154" t="s">
        <v>290</v>
      </c>
      <c r="C168" s="154" t="s">
        <v>462</v>
      </c>
      <c r="D168" s="155">
        <v>43739</v>
      </c>
      <c r="E168" s="153" t="s">
        <v>1226</v>
      </c>
      <c r="F168" s="154" t="s">
        <v>1250</v>
      </c>
      <c r="G168" s="156">
        <v>4800000</v>
      </c>
      <c r="H168" s="153">
        <v>6.86</v>
      </c>
      <c r="I168" s="153" t="s">
        <v>255</v>
      </c>
      <c r="J168" s="153" t="s">
        <v>266</v>
      </c>
      <c r="K168" s="153" t="s">
        <v>257</v>
      </c>
      <c r="L168" s="153" t="s">
        <v>267</v>
      </c>
    </row>
    <row r="169" spans="1:12">
      <c r="A169" s="153">
        <v>168</v>
      </c>
      <c r="B169" s="154" t="s">
        <v>290</v>
      </c>
      <c r="C169" s="154" t="s">
        <v>463</v>
      </c>
      <c r="D169" s="155">
        <v>44127</v>
      </c>
      <c r="E169" s="153" t="s">
        <v>1226</v>
      </c>
      <c r="F169" s="154" t="s">
        <v>1248</v>
      </c>
      <c r="G169" s="156">
        <v>2610000</v>
      </c>
      <c r="H169" s="153">
        <v>7.4</v>
      </c>
      <c r="I169" s="153" t="s">
        <v>260</v>
      </c>
      <c r="J169" s="153" t="s">
        <v>276</v>
      </c>
      <c r="K169" s="153" t="s">
        <v>262</v>
      </c>
      <c r="L169" s="153" t="s">
        <v>263</v>
      </c>
    </row>
    <row r="170" spans="1:12">
      <c r="A170" s="153">
        <v>169</v>
      </c>
      <c r="B170" s="154" t="s">
        <v>287</v>
      </c>
      <c r="C170" s="154" t="s">
        <v>464</v>
      </c>
      <c r="D170" s="155">
        <v>43753</v>
      </c>
      <c r="E170" s="153" t="s">
        <v>1227</v>
      </c>
      <c r="F170" s="154" t="s">
        <v>1247</v>
      </c>
      <c r="G170" s="156">
        <v>3910000</v>
      </c>
      <c r="H170" s="153">
        <v>6.63</v>
      </c>
      <c r="I170" s="153" t="s">
        <v>25</v>
      </c>
      <c r="J170" s="153" t="s">
        <v>289</v>
      </c>
      <c r="K170" s="153" t="s">
        <v>257</v>
      </c>
      <c r="L170" s="153" t="s">
        <v>258</v>
      </c>
    </row>
    <row r="171" spans="1:12">
      <c r="A171" s="153">
        <v>170</v>
      </c>
      <c r="B171" s="154" t="s">
        <v>253</v>
      </c>
      <c r="C171" s="154" t="s">
        <v>465</v>
      </c>
      <c r="D171" s="155">
        <v>43523</v>
      </c>
      <c r="E171" s="153" t="s">
        <v>1226</v>
      </c>
      <c r="F171" s="154" t="s">
        <v>1249</v>
      </c>
      <c r="G171" s="156">
        <v>4120000</v>
      </c>
      <c r="H171" s="153">
        <v>11.1</v>
      </c>
      <c r="I171" s="153" t="s">
        <v>260</v>
      </c>
      <c r="J171" s="153" t="s">
        <v>329</v>
      </c>
      <c r="K171" s="153" t="s">
        <v>257</v>
      </c>
      <c r="L171" s="153" t="s">
        <v>274</v>
      </c>
    </row>
    <row r="172" spans="1:12">
      <c r="A172" s="153">
        <v>171</v>
      </c>
      <c r="B172" s="154" t="s">
        <v>306</v>
      </c>
      <c r="C172" s="154" t="s">
        <v>466</v>
      </c>
      <c r="D172" s="155">
        <v>43578</v>
      </c>
      <c r="E172" s="153" t="s">
        <v>1226</v>
      </c>
      <c r="F172" s="154" t="s">
        <v>1248</v>
      </c>
      <c r="G172" s="156">
        <v>4870000</v>
      </c>
      <c r="H172" s="153">
        <v>5.72</v>
      </c>
      <c r="I172" s="153" t="s">
        <v>25</v>
      </c>
      <c r="J172" s="153" t="s">
        <v>266</v>
      </c>
      <c r="K172" s="153" t="s">
        <v>257</v>
      </c>
      <c r="L172" s="153" t="s">
        <v>267</v>
      </c>
    </row>
    <row r="173" spans="1:12">
      <c r="A173" s="153">
        <v>172</v>
      </c>
      <c r="B173" s="154" t="s">
        <v>271</v>
      </c>
      <c r="C173" s="154" t="s">
        <v>467</v>
      </c>
      <c r="D173" s="155">
        <v>43627</v>
      </c>
      <c r="E173" s="153" t="s">
        <v>1227</v>
      </c>
      <c r="F173" s="154" t="s">
        <v>1258</v>
      </c>
      <c r="G173" s="156">
        <v>3500000</v>
      </c>
      <c r="H173" s="153">
        <v>6.12</v>
      </c>
      <c r="I173" s="153" t="s">
        <v>255</v>
      </c>
      <c r="J173" s="153" t="s">
        <v>319</v>
      </c>
      <c r="K173" s="153" t="s">
        <v>279</v>
      </c>
      <c r="L173" s="153" t="s">
        <v>279</v>
      </c>
    </row>
    <row r="174" spans="1:12">
      <c r="A174" s="153">
        <v>173</v>
      </c>
      <c r="B174" s="154" t="s">
        <v>293</v>
      </c>
      <c r="C174" s="154" t="s">
        <v>468</v>
      </c>
      <c r="D174" s="155">
        <v>43177</v>
      </c>
      <c r="E174" s="153" t="s">
        <v>1226</v>
      </c>
      <c r="F174" s="154" t="s">
        <v>1248</v>
      </c>
      <c r="G174" s="156">
        <v>3010000</v>
      </c>
      <c r="H174" s="153">
        <v>5.18</v>
      </c>
      <c r="I174" s="153" t="s">
        <v>260</v>
      </c>
      <c r="J174" s="153" t="s">
        <v>326</v>
      </c>
      <c r="K174" s="153" t="s">
        <v>257</v>
      </c>
      <c r="L174" s="153" t="s">
        <v>267</v>
      </c>
    </row>
    <row r="175" spans="1:12">
      <c r="A175" s="153">
        <v>174</v>
      </c>
      <c r="B175" s="154" t="s">
        <v>287</v>
      </c>
      <c r="C175" s="154" t="s">
        <v>469</v>
      </c>
      <c r="D175" s="155">
        <v>43672</v>
      </c>
      <c r="E175" s="153" t="s">
        <v>1227</v>
      </c>
      <c r="F175" s="154" t="s">
        <v>1248</v>
      </c>
      <c r="G175" s="156">
        <v>1720000</v>
      </c>
      <c r="H175" s="153">
        <v>7.02</v>
      </c>
      <c r="I175" s="153" t="s">
        <v>255</v>
      </c>
      <c r="J175" s="153" t="s">
        <v>289</v>
      </c>
      <c r="K175" s="153" t="s">
        <v>257</v>
      </c>
      <c r="L175" s="153" t="s">
        <v>258</v>
      </c>
    </row>
    <row r="176" spans="1:12">
      <c r="A176" s="153">
        <v>175</v>
      </c>
      <c r="B176" s="154" t="s">
        <v>271</v>
      </c>
      <c r="C176" s="154" t="s">
        <v>470</v>
      </c>
      <c r="D176" s="155">
        <v>43115</v>
      </c>
      <c r="E176" s="153" t="s">
        <v>1226</v>
      </c>
      <c r="F176" s="154" t="s">
        <v>1247</v>
      </c>
      <c r="G176" s="156">
        <v>1350000</v>
      </c>
      <c r="H176" s="153">
        <v>6.76</v>
      </c>
      <c r="I176" s="153" t="s">
        <v>255</v>
      </c>
      <c r="J176" s="153" t="s">
        <v>298</v>
      </c>
      <c r="K176" s="153" t="s">
        <v>262</v>
      </c>
      <c r="L176" s="153" t="s">
        <v>263</v>
      </c>
    </row>
    <row r="177" spans="1:12">
      <c r="A177" s="153">
        <v>176</v>
      </c>
      <c r="B177" s="154" t="s">
        <v>296</v>
      </c>
      <c r="C177" s="154" t="s">
        <v>471</v>
      </c>
      <c r="D177" s="155">
        <v>43892</v>
      </c>
      <c r="E177" s="153" t="s">
        <v>1227</v>
      </c>
      <c r="F177" s="154" t="s">
        <v>1248</v>
      </c>
      <c r="G177" s="156">
        <v>2370000</v>
      </c>
      <c r="H177" s="153">
        <v>5.28</v>
      </c>
      <c r="I177" s="153" t="s">
        <v>25</v>
      </c>
      <c r="J177" s="153" t="s">
        <v>304</v>
      </c>
      <c r="K177" s="153" t="s">
        <v>257</v>
      </c>
      <c r="L177" s="153" t="s">
        <v>267</v>
      </c>
    </row>
    <row r="178" spans="1:12">
      <c r="A178" s="153">
        <v>177</v>
      </c>
      <c r="B178" s="154" t="s">
        <v>271</v>
      </c>
      <c r="C178" s="154" t="s">
        <v>472</v>
      </c>
      <c r="D178" s="155">
        <v>43974</v>
      </c>
      <c r="E178" s="153" t="s">
        <v>1226</v>
      </c>
      <c r="F178" s="154" t="s">
        <v>1249</v>
      </c>
      <c r="G178" s="156">
        <v>4580000</v>
      </c>
      <c r="H178" s="153">
        <v>8.25</v>
      </c>
      <c r="I178" s="153" t="s">
        <v>260</v>
      </c>
      <c r="J178" s="153" t="s">
        <v>273</v>
      </c>
      <c r="K178" s="153" t="s">
        <v>257</v>
      </c>
      <c r="L178" s="153" t="s">
        <v>274</v>
      </c>
    </row>
    <row r="179" spans="1:12">
      <c r="A179" s="153">
        <v>178</v>
      </c>
      <c r="B179" s="154" t="s">
        <v>311</v>
      </c>
      <c r="C179" s="154" t="s">
        <v>473</v>
      </c>
      <c r="D179" s="155">
        <v>43694</v>
      </c>
      <c r="E179" s="153" t="s">
        <v>1226</v>
      </c>
      <c r="F179" s="154" t="s">
        <v>1258</v>
      </c>
      <c r="G179" s="156">
        <v>4490000</v>
      </c>
      <c r="H179" s="153">
        <v>7.09</v>
      </c>
      <c r="I179" s="153" t="s">
        <v>25</v>
      </c>
      <c r="J179" s="153" t="s">
        <v>329</v>
      </c>
      <c r="K179" s="153" t="s">
        <v>257</v>
      </c>
      <c r="L179" s="153" t="s">
        <v>274</v>
      </c>
    </row>
    <row r="180" spans="1:12">
      <c r="A180" s="153">
        <v>179</v>
      </c>
      <c r="B180" s="154" t="s">
        <v>280</v>
      </c>
      <c r="C180" s="154" t="s">
        <v>474</v>
      </c>
      <c r="D180" s="155">
        <v>43454</v>
      </c>
      <c r="E180" s="153" t="s">
        <v>1226</v>
      </c>
      <c r="F180" s="154" t="s">
        <v>1249</v>
      </c>
      <c r="G180" s="156">
        <v>2940000</v>
      </c>
      <c r="H180" s="153">
        <v>10.99</v>
      </c>
      <c r="I180" s="153" t="s">
        <v>260</v>
      </c>
      <c r="J180" s="153" t="s">
        <v>286</v>
      </c>
      <c r="K180" s="153" t="s">
        <v>257</v>
      </c>
      <c r="L180" s="153" t="s">
        <v>274</v>
      </c>
    </row>
    <row r="181" spans="1:12">
      <c r="A181" s="153">
        <v>180</v>
      </c>
      <c r="B181" s="154" t="s">
        <v>301</v>
      </c>
      <c r="C181" s="154" t="s">
        <v>475</v>
      </c>
      <c r="D181" s="155">
        <v>43654</v>
      </c>
      <c r="E181" s="153" t="s">
        <v>1226</v>
      </c>
      <c r="F181" s="154" t="s">
        <v>1248</v>
      </c>
      <c r="G181" s="156">
        <v>1940000</v>
      </c>
      <c r="H181" s="153">
        <v>7.08</v>
      </c>
      <c r="I181" s="153" t="s">
        <v>255</v>
      </c>
      <c r="J181" s="153" t="s">
        <v>300</v>
      </c>
      <c r="K181" s="153" t="s">
        <v>262</v>
      </c>
      <c r="L181" s="153" t="s">
        <v>283</v>
      </c>
    </row>
    <row r="182" spans="1:12">
      <c r="A182" s="153">
        <v>181</v>
      </c>
      <c r="B182" s="154" t="s">
        <v>311</v>
      </c>
      <c r="C182" s="154" t="s">
        <v>476</v>
      </c>
      <c r="D182" s="155">
        <v>44117</v>
      </c>
      <c r="E182" s="153" t="s">
        <v>1227</v>
      </c>
      <c r="F182" s="154" t="s">
        <v>1249</v>
      </c>
      <c r="G182" s="156">
        <v>4670000</v>
      </c>
      <c r="H182" s="153">
        <v>6.76</v>
      </c>
      <c r="I182" s="153" t="s">
        <v>260</v>
      </c>
      <c r="J182" s="153" t="s">
        <v>300</v>
      </c>
      <c r="K182" s="153" t="s">
        <v>262</v>
      </c>
      <c r="L182" s="153" t="s">
        <v>283</v>
      </c>
    </row>
    <row r="183" spans="1:12">
      <c r="A183" s="153">
        <v>182</v>
      </c>
      <c r="B183" s="154" t="s">
        <v>293</v>
      </c>
      <c r="C183" s="154" t="s">
        <v>477</v>
      </c>
      <c r="D183" s="155">
        <v>43359</v>
      </c>
      <c r="E183" s="153" t="s">
        <v>1226</v>
      </c>
      <c r="F183" s="154" t="s">
        <v>1250</v>
      </c>
      <c r="G183" s="156">
        <v>2670000</v>
      </c>
      <c r="H183" s="153">
        <v>7.24</v>
      </c>
      <c r="I183" s="153" t="s">
        <v>255</v>
      </c>
      <c r="J183" s="153" t="s">
        <v>289</v>
      </c>
      <c r="K183" s="153" t="s">
        <v>257</v>
      </c>
      <c r="L183" s="153" t="s">
        <v>258</v>
      </c>
    </row>
    <row r="184" spans="1:12">
      <c r="A184" s="153">
        <v>183</v>
      </c>
      <c r="B184" s="154" t="s">
        <v>271</v>
      </c>
      <c r="C184" s="154" t="s">
        <v>478</v>
      </c>
      <c r="D184" s="155">
        <v>43207</v>
      </c>
      <c r="E184" s="153" t="s">
        <v>1226</v>
      </c>
      <c r="F184" s="154" t="s">
        <v>1249</v>
      </c>
      <c r="G184" s="156">
        <v>3790000</v>
      </c>
      <c r="H184" s="153">
        <v>6.65</v>
      </c>
      <c r="I184" s="153" t="s">
        <v>25</v>
      </c>
      <c r="J184" s="153" t="s">
        <v>256</v>
      </c>
      <c r="K184" s="153" t="s">
        <v>257</v>
      </c>
      <c r="L184" s="153" t="s">
        <v>258</v>
      </c>
    </row>
    <row r="185" spans="1:12">
      <c r="A185" s="153">
        <v>184</v>
      </c>
      <c r="B185" s="154" t="s">
        <v>311</v>
      </c>
      <c r="C185" s="154" t="s">
        <v>479</v>
      </c>
      <c r="D185" s="155">
        <v>43515</v>
      </c>
      <c r="E185" s="153" t="s">
        <v>1226</v>
      </c>
      <c r="F185" s="154" t="s">
        <v>1250</v>
      </c>
      <c r="G185" s="156">
        <v>4460000</v>
      </c>
      <c r="H185" s="153">
        <v>10.61</v>
      </c>
      <c r="I185" s="153" t="s">
        <v>25</v>
      </c>
      <c r="J185" s="153" t="s">
        <v>261</v>
      </c>
      <c r="K185" s="153" t="s">
        <v>262</v>
      </c>
      <c r="L185" s="153" t="s">
        <v>263</v>
      </c>
    </row>
    <row r="186" spans="1:12">
      <c r="A186" s="153">
        <v>185</v>
      </c>
      <c r="B186" s="154" t="s">
        <v>311</v>
      </c>
      <c r="C186" s="154" t="s">
        <v>480</v>
      </c>
      <c r="D186" s="155">
        <v>44031</v>
      </c>
      <c r="E186" s="153" t="s">
        <v>1226</v>
      </c>
      <c r="F186" s="154" t="s">
        <v>1258</v>
      </c>
      <c r="G186" s="156">
        <v>2630000</v>
      </c>
      <c r="H186" s="153">
        <v>10.86</v>
      </c>
      <c r="I186" s="153" t="s">
        <v>25</v>
      </c>
      <c r="J186" s="153" t="s">
        <v>282</v>
      </c>
      <c r="K186" s="153" t="s">
        <v>262</v>
      </c>
      <c r="L186" s="153" t="s">
        <v>283</v>
      </c>
    </row>
    <row r="187" spans="1:12">
      <c r="A187" s="153">
        <v>186</v>
      </c>
      <c r="B187" s="154" t="s">
        <v>306</v>
      </c>
      <c r="C187" s="154" t="s">
        <v>481</v>
      </c>
      <c r="D187" s="155">
        <v>43305</v>
      </c>
      <c r="E187" s="153" t="s">
        <v>1226</v>
      </c>
      <c r="F187" s="154" t="s">
        <v>1248</v>
      </c>
      <c r="G187" s="156">
        <v>4120000</v>
      </c>
      <c r="H187" s="153">
        <v>6.97</v>
      </c>
      <c r="I187" s="153" t="s">
        <v>255</v>
      </c>
      <c r="J187" s="153" t="s">
        <v>304</v>
      </c>
      <c r="K187" s="153" t="s">
        <v>257</v>
      </c>
      <c r="L187" s="153" t="s">
        <v>267</v>
      </c>
    </row>
    <row r="188" spans="1:12">
      <c r="A188" s="153">
        <v>187</v>
      </c>
      <c r="B188" s="154" t="s">
        <v>280</v>
      </c>
      <c r="C188" s="154" t="s">
        <v>482</v>
      </c>
      <c r="D188" s="155">
        <v>44041</v>
      </c>
      <c r="E188" s="153" t="s">
        <v>1227</v>
      </c>
      <c r="F188" s="154" t="s">
        <v>1251</v>
      </c>
      <c r="G188" s="156">
        <v>2910000</v>
      </c>
      <c r="H188" s="153">
        <v>5.8</v>
      </c>
      <c r="I188" s="153" t="s">
        <v>25</v>
      </c>
      <c r="J188" s="153" t="s">
        <v>269</v>
      </c>
      <c r="K188" s="153" t="s">
        <v>262</v>
      </c>
      <c r="L188" s="153" t="s">
        <v>270</v>
      </c>
    </row>
    <row r="189" spans="1:12">
      <c r="A189" s="153">
        <v>188</v>
      </c>
      <c r="B189" s="154" t="s">
        <v>311</v>
      </c>
      <c r="C189" s="154" t="s">
        <v>483</v>
      </c>
      <c r="D189" s="155">
        <v>43642</v>
      </c>
      <c r="E189" s="153" t="s">
        <v>1226</v>
      </c>
      <c r="F189" s="154" t="s">
        <v>1249</v>
      </c>
      <c r="G189" s="156">
        <v>2450000</v>
      </c>
      <c r="H189" s="153">
        <v>8.36</v>
      </c>
      <c r="I189" s="153" t="s">
        <v>255</v>
      </c>
      <c r="J189" s="153" t="s">
        <v>286</v>
      </c>
      <c r="K189" s="153" t="s">
        <v>257</v>
      </c>
      <c r="L189" s="153" t="s">
        <v>274</v>
      </c>
    </row>
    <row r="190" spans="1:12">
      <c r="A190" s="153">
        <v>189</v>
      </c>
      <c r="B190" s="154" t="s">
        <v>264</v>
      </c>
      <c r="C190" s="154" t="s">
        <v>484</v>
      </c>
      <c r="D190" s="155">
        <v>43110</v>
      </c>
      <c r="E190" s="153" t="s">
        <v>1226</v>
      </c>
      <c r="F190" s="154" t="s">
        <v>1249</v>
      </c>
      <c r="G190" s="156">
        <v>3400000</v>
      </c>
      <c r="H190" s="153">
        <v>8.18</v>
      </c>
      <c r="I190" s="153" t="s">
        <v>255</v>
      </c>
      <c r="J190" s="153" t="s">
        <v>304</v>
      </c>
      <c r="K190" s="153" t="s">
        <v>257</v>
      </c>
      <c r="L190" s="153" t="s">
        <v>267</v>
      </c>
    </row>
    <row r="191" spans="1:12">
      <c r="A191" s="153">
        <v>190</v>
      </c>
      <c r="B191" s="154" t="s">
        <v>301</v>
      </c>
      <c r="C191" s="154" t="s">
        <v>485</v>
      </c>
      <c r="D191" s="155">
        <v>43668</v>
      </c>
      <c r="E191" s="153" t="s">
        <v>1226</v>
      </c>
      <c r="F191" s="154" t="s">
        <v>1249</v>
      </c>
      <c r="G191" s="156">
        <v>2760000</v>
      </c>
      <c r="H191" s="153">
        <v>8.25</v>
      </c>
      <c r="I191" s="153" t="s">
        <v>25</v>
      </c>
      <c r="J191" s="153" t="s">
        <v>269</v>
      </c>
      <c r="K191" s="153" t="s">
        <v>262</v>
      </c>
      <c r="L191" s="153" t="s">
        <v>270</v>
      </c>
    </row>
    <row r="192" spans="1:12">
      <c r="A192" s="153">
        <v>191</v>
      </c>
      <c r="B192" s="154" t="s">
        <v>296</v>
      </c>
      <c r="C192" s="154" t="s">
        <v>486</v>
      </c>
      <c r="D192" s="155">
        <v>43148</v>
      </c>
      <c r="E192" s="153" t="s">
        <v>1227</v>
      </c>
      <c r="F192" s="154" t="s">
        <v>1249</v>
      </c>
      <c r="G192" s="156">
        <v>2060000</v>
      </c>
      <c r="H192" s="153">
        <v>4.01</v>
      </c>
      <c r="I192" s="153" t="s">
        <v>255</v>
      </c>
      <c r="J192" s="153" t="s">
        <v>276</v>
      </c>
      <c r="K192" s="153" t="s">
        <v>262</v>
      </c>
      <c r="L192" s="153" t="s">
        <v>263</v>
      </c>
    </row>
    <row r="193" spans="1:12">
      <c r="A193" s="153">
        <v>192</v>
      </c>
      <c r="B193" s="154" t="s">
        <v>284</v>
      </c>
      <c r="C193" s="154" t="s">
        <v>487</v>
      </c>
      <c r="D193" s="155">
        <v>43953</v>
      </c>
      <c r="E193" s="153" t="s">
        <v>1226</v>
      </c>
      <c r="F193" s="154" t="s">
        <v>1258</v>
      </c>
      <c r="G193" s="156">
        <v>1910000</v>
      </c>
      <c r="H193" s="153">
        <v>4.92</v>
      </c>
      <c r="I193" s="153" t="s">
        <v>260</v>
      </c>
      <c r="J193" s="153" t="s">
        <v>261</v>
      </c>
      <c r="K193" s="153" t="s">
        <v>262</v>
      </c>
      <c r="L193" s="153" t="s">
        <v>263</v>
      </c>
    </row>
    <row r="194" spans="1:12">
      <c r="A194" s="153">
        <v>193</v>
      </c>
      <c r="B194" s="154" t="s">
        <v>293</v>
      </c>
      <c r="C194" s="154" t="s">
        <v>488</v>
      </c>
      <c r="D194" s="155">
        <v>43432</v>
      </c>
      <c r="E194" s="153" t="s">
        <v>1227</v>
      </c>
      <c r="F194" s="154" t="s">
        <v>1258</v>
      </c>
      <c r="G194" s="156">
        <v>4440000</v>
      </c>
      <c r="H194" s="153">
        <v>9.16</v>
      </c>
      <c r="I194" s="153" t="s">
        <v>255</v>
      </c>
      <c r="J194" s="153" t="s">
        <v>256</v>
      </c>
      <c r="K194" s="153" t="s">
        <v>257</v>
      </c>
      <c r="L194" s="153" t="s">
        <v>258</v>
      </c>
    </row>
    <row r="195" spans="1:12">
      <c r="A195" s="153">
        <v>194</v>
      </c>
      <c r="B195" s="154" t="s">
        <v>287</v>
      </c>
      <c r="C195" s="154" t="s">
        <v>489</v>
      </c>
      <c r="D195" s="155">
        <v>43531</v>
      </c>
      <c r="E195" s="153" t="s">
        <v>1226</v>
      </c>
      <c r="F195" s="154" t="s">
        <v>1248</v>
      </c>
      <c r="G195" s="156">
        <v>1830000</v>
      </c>
      <c r="H195" s="153">
        <v>5.93</v>
      </c>
      <c r="I195" s="153" t="s">
        <v>255</v>
      </c>
      <c r="J195" s="153" t="s">
        <v>269</v>
      </c>
      <c r="K195" s="153" t="s">
        <v>262</v>
      </c>
      <c r="L195" s="153" t="s">
        <v>270</v>
      </c>
    </row>
    <row r="196" spans="1:12">
      <c r="A196" s="153">
        <v>195</v>
      </c>
      <c r="B196" s="154" t="s">
        <v>287</v>
      </c>
      <c r="C196" s="154" t="s">
        <v>490</v>
      </c>
      <c r="D196" s="155">
        <v>43448</v>
      </c>
      <c r="E196" s="153" t="s">
        <v>1226</v>
      </c>
      <c r="F196" s="154" t="s">
        <v>1249</v>
      </c>
      <c r="G196" s="156">
        <v>4050000</v>
      </c>
      <c r="H196" s="153">
        <v>6.89</v>
      </c>
      <c r="I196" s="153" t="s">
        <v>260</v>
      </c>
      <c r="J196" s="153" t="s">
        <v>319</v>
      </c>
      <c r="K196" s="153" t="s">
        <v>279</v>
      </c>
      <c r="L196" s="153" t="s">
        <v>279</v>
      </c>
    </row>
    <row r="197" spans="1:12">
      <c r="A197" s="153">
        <v>196</v>
      </c>
      <c r="B197" s="154" t="s">
        <v>247</v>
      </c>
      <c r="C197" s="154" t="s">
        <v>491</v>
      </c>
      <c r="D197" s="155">
        <v>43473</v>
      </c>
      <c r="E197" s="153" t="s">
        <v>1226</v>
      </c>
      <c r="F197" s="154" t="s">
        <v>1258</v>
      </c>
      <c r="G197" s="156">
        <v>4510000</v>
      </c>
      <c r="H197" s="153">
        <v>8.23</v>
      </c>
      <c r="I197" s="153" t="s">
        <v>25</v>
      </c>
      <c r="J197" s="153" t="s">
        <v>269</v>
      </c>
      <c r="K197" s="153" t="s">
        <v>262</v>
      </c>
      <c r="L197" s="153" t="s">
        <v>270</v>
      </c>
    </row>
    <row r="198" spans="1:12">
      <c r="A198" s="153">
        <v>197</v>
      </c>
      <c r="B198" s="154" t="s">
        <v>293</v>
      </c>
      <c r="C198" s="154" t="s">
        <v>492</v>
      </c>
      <c r="D198" s="155">
        <v>43431</v>
      </c>
      <c r="E198" s="153" t="s">
        <v>1226</v>
      </c>
      <c r="F198" s="154" t="s">
        <v>1248</v>
      </c>
      <c r="G198" s="156">
        <v>3810000</v>
      </c>
      <c r="H198" s="153">
        <v>6.44</v>
      </c>
      <c r="I198" s="153" t="s">
        <v>25</v>
      </c>
      <c r="J198" s="153" t="s">
        <v>266</v>
      </c>
      <c r="K198" s="153" t="s">
        <v>257</v>
      </c>
      <c r="L198" s="153" t="s">
        <v>267</v>
      </c>
    </row>
    <row r="199" spans="1:12">
      <c r="A199" s="153">
        <v>198</v>
      </c>
      <c r="B199" s="154" t="s">
        <v>296</v>
      </c>
      <c r="C199" s="154" t="s">
        <v>493</v>
      </c>
      <c r="D199" s="155">
        <v>44027</v>
      </c>
      <c r="E199" s="153" t="s">
        <v>1226</v>
      </c>
      <c r="F199" s="154" t="s">
        <v>1248</v>
      </c>
      <c r="G199" s="156">
        <v>2870000</v>
      </c>
      <c r="H199" s="153">
        <v>10.55</v>
      </c>
      <c r="I199" s="153" t="s">
        <v>260</v>
      </c>
      <c r="J199" s="153" t="s">
        <v>300</v>
      </c>
      <c r="K199" s="153" t="s">
        <v>262</v>
      </c>
      <c r="L199" s="153" t="s">
        <v>283</v>
      </c>
    </row>
    <row r="200" spans="1:12">
      <c r="A200" s="153">
        <v>199</v>
      </c>
      <c r="B200" s="154" t="s">
        <v>293</v>
      </c>
      <c r="C200" s="154" t="s">
        <v>494</v>
      </c>
      <c r="D200" s="155">
        <v>43719</v>
      </c>
      <c r="E200" s="153" t="s">
        <v>1226</v>
      </c>
      <c r="F200" s="154" t="s">
        <v>1250</v>
      </c>
      <c r="G200" s="156">
        <v>3100000</v>
      </c>
      <c r="H200" s="153">
        <v>4.4000000000000004</v>
      </c>
      <c r="I200" s="153" t="s">
        <v>25</v>
      </c>
      <c r="J200" s="153" t="s">
        <v>329</v>
      </c>
      <c r="K200" s="153" t="s">
        <v>257</v>
      </c>
      <c r="L200" s="153" t="s">
        <v>274</v>
      </c>
    </row>
    <row r="201" spans="1:12">
      <c r="A201" s="153">
        <v>200</v>
      </c>
      <c r="B201" s="154" t="s">
        <v>264</v>
      </c>
      <c r="C201" s="154" t="s">
        <v>495</v>
      </c>
      <c r="D201" s="155">
        <v>43394</v>
      </c>
      <c r="E201" s="153" t="s">
        <v>1227</v>
      </c>
      <c r="F201" s="154" t="s">
        <v>1248</v>
      </c>
      <c r="G201" s="156">
        <v>2610000</v>
      </c>
      <c r="H201" s="153">
        <v>6.07</v>
      </c>
      <c r="I201" s="153" t="s">
        <v>255</v>
      </c>
      <c r="J201" s="153" t="s">
        <v>300</v>
      </c>
      <c r="K201" s="153" t="s">
        <v>262</v>
      </c>
      <c r="L201" s="153" t="s">
        <v>283</v>
      </c>
    </row>
    <row r="202" spans="1:12">
      <c r="A202" s="153">
        <v>201</v>
      </c>
      <c r="B202" s="154" t="s">
        <v>287</v>
      </c>
      <c r="C202" s="154" t="s">
        <v>496</v>
      </c>
      <c r="D202" s="155">
        <v>43157</v>
      </c>
      <c r="E202" s="153" t="s">
        <v>1226</v>
      </c>
      <c r="F202" s="154" t="s">
        <v>1249</v>
      </c>
      <c r="G202" s="156">
        <v>2230000</v>
      </c>
      <c r="H202" s="153">
        <v>9.98</v>
      </c>
      <c r="I202" s="153" t="s">
        <v>25</v>
      </c>
      <c r="J202" s="153" t="s">
        <v>304</v>
      </c>
      <c r="K202" s="153" t="s">
        <v>257</v>
      </c>
      <c r="L202" s="153" t="s">
        <v>267</v>
      </c>
    </row>
    <row r="203" spans="1:12">
      <c r="A203" s="153">
        <v>202</v>
      </c>
      <c r="B203" s="154" t="s">
        <v>280</v>
      </c>
      <c r="C203" s="154" t="s">
        <v>497</v>
      </c>
      <c r="D203" s="155">
        <v>43599</v>
      </c>
      <c r="E203" s="153" t="s">
        <v>1226</v>
      </c>
      <c r="F203" s="154" t="s">
        <v>1249</v>
      </c>
      <c r="G203" s="156">
        <v>1620000</v>
      </c>
      <c r="H203" s="153">
        <v>10.84</v>
      </c>
      <c r="I203" s="153" t="s">
        <v>255</v>
      </c>
      <c r="J203" s="153" t="s">
        <v>329</v>
      </c>
      <c r="K203" s="153" t="s">
        <v>257</v>
      </c>
      <c r="L203" s="153" t="s">
        <v>274</v>
      </c>
    </row>
    <row r="204" spans="1:12">
      <c r="A204" s="153">
        <v>203</v>
      </c>
      <c r="B204" s="154" t="s">
        <v>306</v>
      </c>
      <c r="C204" s="154" t="s">
        <v>498</v>
      </c>
      <c r="D204" s="155">
        <v>43117</v>
      </c>
      <c r="E204" s="153" t="s">
        <v>1227</v>
      </c>
      <c r="F204" s="154" t="s">
        <v>1249</v>
      </c>
      <c r="G204" s="156">
        <v>1750000</v>
      </c>
      <c r="H204" s="153">
        <v>9.31</v>
      </c>
      <c r="I204" s="153" t="s">
        <v>25</v>
      </c>
      <c r="J204" s="153" t="s">
        <v>295</v>
      </c>
      <c r="K204" s="153" t="s">
        <v>262</v>
      </c>
      <c r="L204" s="153" t="s">
        <v>270</v>
      </c>
    </row>
    <row r="205" spans="1:12">
      <c r="A205" s="153">
        <v>204</v>
      </c>
      <c r="B205" s="154" t="s">
        <v>311</v>
      </c>
      <c r="C205" s="154" t="s">
        <v>499</v>
      </c>
      <c r="D205" s="155">
        <v>43246</v>
      </c>
      <c r="E205" s="153" t="s">
        <v>1227</v>
      </c>
      <c r="F205" s="154" t="s">
        <v>1248</v>
      </c>
      <c r="G205" s="156">
        <v>2880000</v>
      </c>
      <c r="H205" s="153">
        <v>9.11</v>
      </c>
      <c r="I205" s="153" t="s">
        <v>25</v>
      </c>
      <c r="J205" s="153" t="s">
        <v>308</v>
      </c>
      <c r="K205" s="153" t="s">
        <v>262</v>
      </c>
      <c r="L205" s="153" t="s">
        <v>270</v>
      </c>
    </row>
    <row r="206" spans="1:12">
      <c r="A206" s="153">
        <v>205</v>
      </c>
      <c r="B206" s="154" t="s">
        <v>306</v>
      </c>
      <c r="C206" s="154" t="s">
        <v>500</v>
      </c>
      <c r="D206" s="155">
        <v>43151</v>
      </c>
      <c r="E206" s="153" t="s">
        <v>1227</v>
      </c>
      <c r="F206" s="154" t="s">
        <v>1248</v>
      </c>
      <c r="G206" s="156">
        <v>1460000</v>
      </c>
      <c r="H206" s="153">
        <v>7.36</v>
      </c>
      <c r="I206" s="153" t="s">
        <v>25</v>
      </c>
      <c r="J206" s="153" t="s">
        <v>332</v>
      </c>
      <c r="K206" s="153" t="s">
        <v>257</v>
      </c>
      <c r="L206" s="153" t="s">
        <v>258</v>
      </c>
    </row>
    <row r="207" spans="1:12">
      <c r="A207" s="153">
        <v>206</v>
      </c>
      <c r="B207" s="154" t="s">
        <v>264</v>
      </c>
      <c r="C207" s="154" t="s">
        <v>501</v>
      </c>
      <c r="D207" s="155">
        <v>43339</v>
      </c>
      <c r="E207" s="153" t="s">
        <v>1227</v>
      </c>
      <c r="F207" s="154" t="s">
        <v>1248</v>
      </c>
      <c r="G207" s="156">
        <v>1650000</v>
      </c>
      <c r="H207" s="153">
        <v>4.66</v>
      </c>
      <c r="I207" s="153" t="s">
        <v>260</v>
      </c>
      <c r="J207" s="153" t="s">
        <v>289</v>
      </c>
      <c r="K207" s="153" t="s">
        <v>257</v>
      </c>
      <c r="L207" s="153" t="s">
        <v>258</v>
      </c>
    </row>
    <row r="208" spans="1:12">
      <c r="A208" s="153">
        <v>207</v>
      </c>
      <c r="B208" s="154" t="s">
        <v>247</v>
      </c>
      <c r="C208" s="154" t="s">
        <v>502</v>
      </c>
      <c r="D208" s="155">
        <v>43833</v>
      </c>
      <c r="E208" s="153" t="s">
        <v>1226</v>
      </c>
      <c r="F208" s="154" t="s">
        <v>1249</v>
      </c>
      <c r="G208" s="156">
        <v>1560000</v>
      </c>
      <c r="H208" s="153">
        <v>5.92</v>
      </c>
      <c r="I208" s="153" t="s">
        <v>255</v>
      </c>
      <c r="J208" s="153" t="s">
        <v>326</v>
      </c>
      <c r="K208" s="153" t="s">
        <v>257</v>
      </c>
      <c r="L208" s="153" t="s">
        <v>267</v>
      </c>
    </row>
    <row r="209" spans="1:12">
      <c r="A209" s="153">
        <v>208</v>
      </c>
      <c r="B209" s="154" t="s">
        <v>284</v>
      </c>
      <c r="C209" s="154" t="s">
        <v>503</v>
      </c>
      <c r="D209" s="155">
        <v>43499</v>
      </c>
      <c r="E209" s="153" t="s">
        <v>1226</v>
      </c>
      <c r="F209" s="154" t="s">
        <v>1251</v>
      </c>
      <c r="G209" s="156">
        <v>2920000</v>
      </c>
      <c r="H209" s="153">
        <v>7.13</v>
      </c>
      <c r="I209" s="153" t="s">
        <v>260</v>
      </c>
      <c r="J209" s="153" t="s">
        <v>298</v>
      </c>
      <c r="K209" s="153" t="s">
        <v>262</v>
      </c>
      <c r="L209" s="153" t="s">
        <v>263</v>
      </c>
    </row>
    <row r="210" spans="1:12">
      <c r="A210" s="153">
        <v>209</v>
      </c>
      <c r="B210" s="154" t="s">
        <v>311</v>
      </c>
      <c r="C210" s="154" t="s">
        <v>504</v>
      </c>
      <c r="D210" s="155">
        <v>43788</v>
      </c>
      <c r="E210" s="153" t="s">
        <v>1226</v>
      </c>
      <c r="F210" s="154" t="s">
        <v>1249</v>
      </c>
      <c r="G210" s="156">
        <v>2620000</v>
      </c>
      <c r="H210" s="153">
        <v>9.2899999999999991</v>
      </c>
      <c r="I210" s="153" t="s">
        <v>25</v>
      </c>
      <c r="J210" s="153" t="s">
        <v>295</v>
      </c>
      <c r="K210" s="153" t="s">
        <v>262</v>
      </c>
      <c r="L210" s="153" t="s">
        <v>270</v>
      </c>
    </row>
    <row r="211" spans="1:12">
      <c r="A211" s="153">
        <v>210</v>
      </c>
      <c r="B211" s="154" t="s">
        <v>280</v>
      </c>
      <c r="C211" s="154" t="s">
        <v>505</v>
      </c>
      <c r="D211" s="155">
        <v>43602</v>
      </c>
      <c r="E211" s="153" t="s">
        <v>1226</v>
      </c>
      <c r="F211" s="154" t="s">
        <v>1247</v>
      </c>
      <c r="G211" s="156">
        <v>1620000</v>
      </c>
      <c r="H211" s="153">
        <v>10</v>
      </c>
      <c r="I211" s="153" t="s">
        <v>25</v>
      </c>
      <c r="J211" s="153" t="s">
        <v>346</v>
      </c>
      <c r="K211" s="153" t="s">
        <v>262</v>
      </c>
      <c r="L211" s="153" t="s">
        <v>283</v>
      </c>
    </row>
    <row r="212" spans="1:12">
      <c r="A212" s="153">
        <v>211</v>
      </c>
      <c r="B212" s="154" t="s">
        <v>311</v>
      </c>
      <c r="C212" s="154" t="s">
        <v>506</v>
      </c>
      <c r="D212" s="155">
        <v>43162</v>
      </c>
      <c r="E212" s="153" t="s">
        <v>1226</v>
      </c>
      <c r="F212" s="154" t="s">
        <v>1250</v>
      </c>
      <c r="G212" s="156">
        <v>2130000</v>
      </c>
      <c r="H212" s="153">
        <v>4.72</v>
      </c>
      <c r="I212" s="153" t="s">
        <v>255</v>
      </c>
      <c r="J212" s="153" t="s">
        <v>298</v>
      </c>
      <c r="K212" s="153" t="s">
        <v>262</v>
      </c>
      <c r="L212" s="153" t="s">
        <v>263</v>
      </c>
    </row>
    <row r="213" spans="1:12">
      <c r="A213" s="153">
        <v>212</v>
      </c>
      <c r="B213" s="154" t="s">
        <v>296</v>
      </c>
      <c r="C213" s="154" t="s">
        <v>507</v>
      </c>
      <c r="D213" s="155">
        <v>43232</v>
      </c>
      <c r="E213" s="153" t="s">
        <v>1226</v>
      </c>
      <c r="F213" s="154" t="s">
        <v>1249</v>
      </c>
      <c r="G213" s="156">
        <v>4090000</v>
      </c>
      <c r="H213" s="153">
        <v>4.88</v>
      </c>
      <c r="I213" s="153" t="s">
        <v>255</v>
      </c>
      <c r="J213" s="153" t="s">
        <v>332</v>
      </c>
      <c r="K213" s="153" t="s">
        <v>257</v>
      </c>
      <c r="L213" s="153" t="s">
        <v>258</v>
      </c>
    </row>
    <row r="214" spans="1:12">
      <c r="A214" s="153">
        <v>213</v>
      </c>
      <c r="B214" s="154" t="s">
        <v>311</v>
      </c>
      <c r="C214" s="154" t="s">
        <v>508</v>
      </c>
      <c r="D214" s="155">
        <v>43136</v>
      </c>
      <c r="E214" s="153" t="s">
        <v>1226</v>
      </c>
      <c r="F214" s="154" t="s">
        <v>1247</v>
      </c>
      <c r="G214" s="156">
        <v>1520000</v>
      </c>
      <c r="H214" s="153">
        <v>10.99</v>
      </c>
      <c r="I214" s="153" t="s">
        <v>255</v>
      </c>
      <c r="J214" s="153" t="s">
        <v>289</v>
      </c>
      <c r="K214" s="153" t="s">
        <v>257</v>
      </c>
      <c r="L214" s="153" t="s">
        <v>258</v>
      </c>
    </row>
    <row r="215" spans="1:12">
      <c r="A215" s="153">
        <v>214</v>
      </c>
      <c r="B215" s="154" t="s">
        <v>311</v>
      </c>
      <c r="C215" s="154" t="s">
        <v>509</v>
      </c>
      <c r="D215" s="155">
        <v>43112</v>
      </c>
      <c r="E215" s="153" t="s">
        <v>1226</v>
      </c>
      <c r="F215" s="154" t="s">
        <v>1248</v>
      </c>
      <c r="G215" s="156">
        <v>2690000</v>
      </c>
      <c r="H215" s="153">
        <v>8.39</v>
      </c>
      <c r="I215" s="153" t="s">
        <v>25</v>
      </c>
      <c r="J215" s="153" t="s">
        <v>300</v>
      </c>
      <c r="K215" s="153" t="s">
        <v>262</v>
      </c>
      <c r="L215" s="153" t="s">
        <v>283</v>
      </c>
    </row>
    <row r="216" spans="1:12">
      <c r="A216" s="153">
        <v>215</v>
      </c>
      <c r="B216" s="154" t="s">
        <v>306</v>
      </c>
      <c r="C216" s="154" t="s">
        <v>510</v>
      </c>
      <c r="D216" s="155">
        <v>43325</v>
      </c>
      <c r="E216" s="153" t="s">
        <v>1227</v>
      </c>
      <c r="F216" s="154" t="s">
        <v>1250</v>
      </c>
      <c r="G216" s="156">
        <v>1910000</v>
      </c>
      <c r="H216" s="153">
        <v>4.03</v>
      </c>
      <c r="I216" s="153" t="s">
        <v>255</v>
      </c>
      <c r="J216" s="153" t="s">
        <v>286</v>
      </c>
      <c r="K216" s="153" t="s">
        <v>257</v>
      </c>
      <c r="L216" s="153" t="s">
        <v>274</v>
      </c>
    </row>
    <row r="217" spans="1:12">
      <c r="A217" s="153">
        <v>216</v>
      </c>
      <c r="B217" s="154" t="s">
        <v>271</v>
      </c>
      <c r="C217" s="154" t="s">
        <v>511</v>
      </c>
      <c r="D217" s="155">
        <v>43885</v>
      </c>
      <c r="E217" s="153" t="s">
        <v>1227</v>
      </c>
      <c r="F217" s="154" t="s">
        <v>1249</v>
      </c>
      <c r="G217" s="156">
        <v>4040000</v>
      </c>
      <c r="H217" s="153">
        <v>11.01</v>
      </c>
      <c r="I217" s="153" t="s">
        <v>25</v>
      </c>
      <c r="J217" s="153" t="s">
        <v>332</v>
      </c>
      <c r="K217" s="153" t="s">
        <v>257</v>
      </c>
      <c r="L217" s="153" t="s">
        <v>258</v>
      </c>
    </row>
    <row r="218" spans="1:12">
      <c r="A218" s="153">
        <v>217</v>
      </c>
      <c r="B218" s="154" t="s">
        <v>284</v>
      </c>
      <c r="C218" s="154" t="s">
        <v>512</v>
      </c>
      <c r="D218" s="155">
        <v>43664</v>
      </c>
      <c r="E218" s="153" t="s">
        <v>1226</v>
      </c>
      <c r="F218" s="154" t="s">
        <v>1247</v>
      </c>
      <c r="G218" s="156">
        <v>2080000</v>
      </c>
      <c r="H218" s="153">
        <v>5.04</v>
      </c>
      <c r="I218" s="153" t="s">
        <v>25</v>
      </c>
      <c r="J218" s="153" t="s">
        <v>289</v>
      </c>
      <c r="K218" s="153" t="s">
        <v>257</v>
      </c>
      <c r="L218" s="153" t="s">
        <v>258</v>
      </c>
    </row>
    <row r="219" spans="1:12">
      <c r="A219" s="153">
        <v>218</v>
      </c>
      <c r="B219" s="154" t="s">
        <v>284</v>
      </c>
      <c r="C219" s="154" t="s">
        <v>513</v>
      </c>
      <c r="D219" s="155">
        <v>44066</v>
      </c>
      <c r="E219" s="153" t="s">
        <v>1227</v>
      </c>
      <c r="F219" s="154" t="s">
        <v>1249</v>
      </c>
      <c r="G219" s="156">
        <v>4410000</v>
      </c>
      <c r="H219" s="153">
        <v>5.4</v>
      </c>
      <c r="I219" s="153" t="s">
        <v>260</v>
      </c>
      <c r="J219" s="153" t="s">
        <v>273</v>
      </c>
      <c r="K219" s="153" t="s">
        <v>257</v>
      </c>
      <c r="L219" s="153" t="s">
        <v>274</v>
      </c>
    </row>
    <row r="220" spans="1:12">
      <c r="A220" s="153">
        <v>219</v>
      </c>
      <c r="B220" s="154" t="s">
        <v>287</v>
      </c>
      <c r="C220" s="154" t="s">
        <v>514</v>
      </c>
      <c r="D220" s="155">
        <v>43147</v>
      </c>
      <c r="E220" s="153" t="s">
        <v>1227</v>
      </c>
      <c r="F220" s="154" t="s">
        <v>1249</v>
      </c>
      <c r="G220" s="156">
        <v>1730000</v>
      </c>
      <c r="H220" s="153">
        <v>4.9400000000000004</v>
      </c>
      <c r="I220" s="153" t="s">
        <v>25</v>
      </c>
      <c r="J220" s="153" t="s">
        <v>286</v>
      </c>
      <c r="K220" s="153" t="s">
        <v>257</v>
      </c>
      <c r="L220" s="153" t="s">
        <v>274</v>
      </c>
    </row>
    <row r="221" spans="1:12">
      <c r="A221" s="153">
        <v>220</v>
      </c>
      <c r="B221" s="154" t="s">
        <v>284</v>
      </c>
      <c r="C221" s="154" t="s">
        <v>515</v>
      </c>
      <c r="D221" s="155">
        <v>44127</v>
      </c>
      <c r="E221" s="153" t="s">
        <v>1226</v>
      </c>
      <c r="F221" s="154" t="s">
        <v>1258</v>
      </c>
      <c r="G221" s="156">
        <v>3490000</v>
      </c>
      <c r="H221" s="153">
        <v>10.5</v>
      </c>
      <c r="I221" s="153" t="s">
        <v>260</v>
      </c>
      <c r="J221" s="153" t="s">
        <v>329</v>
      </c>
      <c r="K221" s="153" t="s">
        <v>257</v>
      </c>
      <c r="L221" s="153" t="s">
        <v>274</v>
      </c>
    </row>
    <row r="222" spans="1:12">
      <c r="A222" s="153">
        <v>221</v>
      </c>
      <c r="B222" s="154" t="s">
        <v>311</v>
      </c>
      <c r="C222" s="154" t="s">
        <v>516</v>
      </c>
      <c r="D222" s="155">
        <v>43617</v>
      </c>
      <c r="E222" s="153" t="s">
        <v>1226</v>
      </c>
      <c r="F222" s="154" t="s">
        <v>1247</v>
      </c>
      <c r="G222" s="156">
        <v>3200000</v>
      </c>
      <c r="H222" s="153">
        <v>10.96</v>
      </c>
      <c r="I222" s="153" t="s">
        <v>25</v>
      </c>
      <c r="J222" s="153" t="s">
        <v>269</v>
      </c>
      <c r="K222" s="153" t="s">
        <v>262</v>
      </c>
      <c r="L222" s="153" t="s">
        <v>270</v>
      </c>
    </row>
    <row r="223" spans="1:12">
      <c r="A223" s="153">
        <v>222</v>
      </c>
      <c r="B223" s="154" t="s">
        <v>311</v>
      </c>
      <c r="C223" s="154" t="s">
        <v>517</v>
      </c>
      <c r="D223" s="155">
        <v>43992</v>
      </c>
      <c r="E223" s="153" t="s">
        <v>1227</v>
      </c>
      <c r="F223" s="154" t="s">
        <v>1248</v>
      </c>
      <c r="G223" s="156">
        <v>1450000</v>
      </c>
      <c r="H223" s="153">
        <v>8.11</v>
      </c>
      <c r="I223" s="153" t="s">
        <v>255</v>
      </c>
      <c r="J223" s="153" t="s">
        <v>273</v>
      </c>
      <c r="K223" s="153" t="s">
        <v>257</v>
      </c>
      <c r="L223" s="153" t="s">
        <v>274</v>
      </c>
    </row>
    <row r="224" spans="1:12">
      <c r="A224" s="153">
        <v>223</v>
      </c>
      <c r="B224" s="154" t="s">
        <v>311</v>
      </c>
      <c r="C224" s="154" t="s">
        <v>518</v>
      </c>
      <c r="D224" s="155">
        <v>43857</v>
      </c>
      <c r="E224" s="153" t="s">
        <v>1227</v>
      </c>
      <c r="F224" s="154" t="s">
        <v>1248</v>
      </c>
      <c r="G224" s="156">
        <v>3650000</v>
      </c>
      <c r="H224" s="153">
        <v>5.5</v>
      </c>
      <c r="I224" s="153" t="s">
        <v>25</v>
      </c>
      <c r="J224" s="153" t="s">
        <v>298</v>
      </c>
      <c r="K224" s="153" t="s">
        <v>262</v>
      </c>
      <c r="L224" s="153" t="s">
        <v>263</v>
      </c>
    </row>
    <row r="225" spans="1:12">
      <c r="A225" s="153">
        <v>224</v>
      </c>
      <c r="B225" s="154" t="s">
        <v>301</v>
      </c>
      <c r="C225" s="154" t="s">
        <v>519</v>
      </c>
      <c r="D225" s="155">
        <v>43735</v>
      </c>
      <c r="E225" s="153" t="s">
        <v>1226</v>
      </c>
      <c r="F225" s="154" t="s">
        <v>1248</v>
      </c>
      <c r="G225" s="156">
        <v>1810000</v>
      </c>
      <c r="H225" s="153">
        <v>4.1500000000000004</v>
      </c>
      <c r="I225" s="153" t="s">
        <v>25</v>
      </c>
      <c r="J225" s="153" t="s">
        <v>298</v>
      </c>
      <c r="K225" s="153" t="s">
        <v>262</v>
      </c>
      <c r="L225" s="153" t="s">
        <v>263</v>
      </c>
    </row>
    <row r="226" spans="1:12">
      <c r="A226" s="153">
        <v>225</v>
      </c>
      <c r="B226" s="154" t="s">
        <v>293</v>
      </c>
      <c r="C226" s="154" t="s">
        <v>520</v>
      </c>
      <c r="D226" s="155">
        <v>43137</v>
      </c>
      <c r="E226" s="153" t="s">
        <v>1226</v>
      </c>
      <c r="F226" s="154" t="s">
        <v>1248</v>
      </c>
      <c r="G226" s="156">
        <v>2140000</v>
      </c>
      <c r="H226" s="153">
        <v>10.28</v>
      </c>
      <c r="I226" s="153" t="s">
        <v>25</v>
      </c>
      <c r="J226" s="153" t="s">
        <v>282</v>
      </c>
      <c r="K226" s="153" t="s">
        <v>262</v>
      </c>
      <c r="L226" s="153" t="s">
        <v>283</v>
      </c>
    </row>
    <row r="227" spans="1:12">
      <c r="A227" s="153">
        <v>226</v>
      </c>
      <c r="B227" s="154" t="s">
        <v>311</v>
      </c>
      <c r="C227" s="154" t="s">
        <v>521</v>
      </c>
      <c r="D227" s="155">
        <v>43747</v>
      </c>
      <c r="E227" s="153" t="s">
        <v>1226</v>
      </c>
      <c r="F227" s="154" t="s">
        <v>1248</v>
      </c>
      <c r="G227" s="156">
        <v>1500000</v>
      </c>
      <c r="H227" s="153">
        <v>10.41</v>
      </c>
      <c r="I227" s="153" t="s">
        <v>25</v>
      </c>
      <c r="J227" s="153" t="s">
        <v>289</v>
      </c>
      <c r="K227" s="153" t="s">
        <v>257</v>
      </c>
      <c r="L227" s="153" t="s">
        <v>258</v>
      </c>
    </row>
    <row r="228" spans="1:12">
      <c r="A228" s="153">
        <v>227</v>
      </c>
      <c r="B228" s="154" t="s">
        <v>264</v>
      </c>
      <c r="C228" s="154" t="s">
        <v>522</v>
      </c>
      <c r="D228" s="155">
        <v>43154</v>
      </c>
      <c r="E228" s="153" t="s">
        <v>1226</v>
      </c>
      <c r="F228" s="154" t="s">
        <v>1248</v>
      </c>
      <c r="G228" s="156">
        <v>2520000</v>
      </c>
      <c r="H228" s="153">
        <v>10.37</v>
      </c>
      <c r="I228" s="153" t="s">
        <v>25</v>
      </c>
      <c r="J228" s="153" t="s">
        <v>300</v>
      </c>
      <c r="K228" s="153" t="s">
        <v>262</v>
      </c>
      <c r="L228" s="153" t="s">
        <v>283</v>
      </c>
    </row>
    <row r="229" spans="1:12">
      <c r="A229" s="153">
        <v>228</v>
      </c>
      <c r="B229" s="154" t="s">
        <v>284</v>
      </c>
      <c r="C229" s="154" t="s">
        <v>523</v>
      </c>
      <c r="D229" s="155">
        <v>43653</v>
      </c>
      <c r="E229" s="153" t="s">
        <v>1226</v>
      </c>
      <c r="F229" s="154" t="s">
        <v>1248</v>
      </c>
      <c r="G229" s="156">
        <v>4530000</v>
      </c>
      <c r="H229" s="153">
        <v>4.24</v>
      </c>
      <c r="I229" s="153" t="s">
        <v>260</v>
      </c>
      <c r="J229" s="153" t="s">
        <v>273</v>
      </c>
      <c r="K229" s="153" t="s">
        <v>257</v>
      </c>
      <c r="L229" s="153" t="s">
        <v>274</v>
      </c>
    </row>
    <row r="230" spans="1:12">
      <c r="A230" s="153">
        <v>229</v>
      </c>
      <c r="B230" s="154" t="s">
        <v>301</v>
      </c>
      <c r="C230" s="154" t="s">
        <v>524</v>
      </c>
      <c r="D230" s="155">
        <v>43233</v>
      </c>
      <c r="E230" s="153" t="s">
        <v>1226</v>
      </c>
      <c r="F230" s="154" t="s">
        <v>1249</v>
      </c>
      <c r="G230" s="156">
        <v>2880000</v>
      </c>
      <c r="H230" s="153">
        <v>8.18</v>
      </c>
      <c r="I230" s="153" t="s">
        <v>25</v>
      </c>
      <c r="J230" s="153" t="s">
        <v>326</v>
      </c>
      <c r="K230" s="153" t="s">
        <v>257</v>
      </c>
      <c r="L230" s="153" t="s">
        <v>267</v>
      </c>
    </row>
    <row r="231" spans="1:12">
      <c r="A231" s="153">
        <v>230</v>
      </c>
      <c r="B231" s="154" t="s">
        <v>287</v>
      </c>
      <c r="C231" s="154" t="s">
        <v>525</v>
      </c>
      <c r="D231" s="155">
        <v>43986</v>
      </c>
      <c r="E231" s="153" t="s">
        <v>1226</v>
      </c>
      <c r="F231" s="154" t="s">
        <v>1251</v>
      </c>
      <c r="G231" s="156">
        <v>3930000</v>
      </c>
      <c r="H231" s="153">
        <v>8.98</v>
      </c>
      <c r="I231" s="153" t="s">
        <v>25</v>
      </c>
      <c r="J231" s="153" t="s">
        <v>329</v>
      </c>
      <c r="K231" s="153" t="s">
        <v>257</v>
      </c>
      <c r="L231" s="153" t="s">
        <v>274</v>
      </c>
    </row>
    <row r="232" spans="1:12">
      <c r="A232" s="153">
        <v>231</v>
      </c>
      <c r="B232" s="154" t="s">
        <v>247</v>
      </c>
      <c r="C232" s="154" t="s">
        <v>526</v>
      </c>
      <c r="D232" s="155">
        <v>43192</v>
      </c>
      <c r="E232" s="153" t="s">
        <v>1226</v>
      </c>
      <c r="F232" s="154" t="s">
        <v>1250</v>
      </c>
      <c r="G232" s="156">
        <v>3980000</v>
      </c>
      <c r="H232" s="153">
        <v>8.41</v>
      </c>
      <c r="I232" s="153" t="s">
        <v>25</v>
      </c>
      <c r="J232" s="153" t="s">
        <v>256</v>
      </c>
      <c r="K232" s="153" t="s">
        <v>257</v>
      </c>
      <c r="L232" s="153" t="s">
        <v>258</v>
      </c>
    </row>
    <row r="233" spans="1:12">
      <c r="A233" s="153">
        <v>232</v>
      </c>
      <c r="B233" s="154" t="s">
        <v>290</v>
      </c>
      <c r="C233" s="154" t="s">
        <v>527</v>
      </c>
      <c r="D233" s="155">
        <v>43606</v>
      </c>
      <c r="E233" s="153" t="s">
        <v>1226</v>
      </c>
      <c r="F233" s="154" t="s">
        <v>1249</v>
      </c>
      <c r="G233" s="156">
        <v>4680000</v>
      </c>
      <c r="H233" s="153">
        <v>8.16</v>
      </c>
      <c r="I233" s="153" t="s">
        <v>25</v>
      </c>
      <c r="J233" s="153" t="s">
        <v>278</v>
      </c>
      <c r="K233" s="153" t="s">
        <v>279</v>
      </c>
      <c r="L233" s="153" t="s">
        <v>279</v>
      </c>
    </row>
    <row r="234" spans="1:12">
      <c r="A234" s="153">
        <v>233</v>
      </c>
      <c r="B234" s="154" t="s">
        <v>301</v>
      </c>
      <c r="C234" s="154" t="s">
        <v>528</v>
      </c>
      <c r="D234" s="155">
        <v>43690</v>
      </c>
      <c r="E234" s="153" t="s">
        <v>1226</v>
      </c>
      <c r="F234" s="154" t="s">
        <v>1248</v>
      </c>
      <c r="G234" s="156">
        <v>2290000</v>
      </c>
      <c r="H234" s="153">
        <v>7.48</v>
      </c>
      <c r="I234" s="153" t="s">
        <v>260</v>
      </c>
      <c r="J234" s="153" t="s">
        <v>276</v>
      </c>
      <c r="K234" s="153" t="s">
        <v>262</v>
      </c>
      <c r="L234" s="153" t="s">
        <v>263</v>
      </c>
    </row>
    <row r="235" spans="1:12">
      <c r="A235" s="153">
        <v>234</v>
      </c>
      <c r="B235" s="154" t="s">
        <v>264</v>
      </c>
      <c r="C235" s="154" t="s">
        <v>529</v>
      </c>
      <c r="D235" s="155">
        <v>43555</v>
      </c>
      <c r="E235" s="153" t="s">
        <v>1226</v>
      </c>
      <c r="F235" s="154" t="s">
        <v>1258</v>
      </c>
      <c r="G235" s="156">
        <v>4450000</v>
      </c>
      <c r="H235" s="153">
        <v>7.03</v>
      </c>
      <c r="I235" s="153" t="s">
        <v>255</v>
      </c>
      <c r="J235" s="153" t="s">
        <v>276</v>
      </c>
      <c r="K235" s="153" t="s">
        <v>262</v>
      </c>
      <c r="L235" s="153" t="s">
        <v>263</v>
      </c>
    </row>
    <row r="236" spans="1:12">
      <c r="A236" s="153">
        <v>235</v>
      </c>
      <c r="B236" s="154" t="s">
        <v>311</v>
      </c>
      <c r="C236" s="154" t="s">
        <v>530</v>
      </c>
      <c r="D236" s="155">
        <v>43241</v>
      </c>
      <c r="E236" s="153" t="s">
        <v>1226</v>
      </c>
      <c r="F236" s="154" t="s">
        <v>1248</v>
      </c>
      <c r="G236" s="156">
        <v>3110000</v>
      </c>
      <c r="H236" s="153">
        <v>4.3600000000000003</v>
      </c>
      <c r="I236" s="153" t="s">
        <v>255</v>
      </c>
      <c r="J236" s="153" t="s">
        <v>278</v>
      </c>
      <c r="K236" s="153" t="s">
        <v>279</v>
      </c>
      <c r="L236" s="153" t="s">
        <v>279</v>
      </c>
    </row>
    <row r="237" spans="1:12">
      <c r="A237" s="153">
        <v>236</v>
      </c>
      <c r="B237" s="154" t="s">
        <v>311</v>
      </c>
      <c r="C237" s="154" t="s">
        <v>531</v>
      </c>
      <c r="D237" s="155">
        <v>43158</v>
      </c>
      <c r="E237" s="153" t="s">
        <v>1226</v>
      </c>
      <c r="F237" s="154" t="s">
        <v>1248</v>
      </c>
      <c r="G237" s="156">
        <v>4100000</v>
      </c>
      <c r="H237" s="153">
        <v>7.53</v>
      </c>
      <c r="I237" s="153" t="s">
        <v>255</v>
      </c>
      <c r="J237" s="153" t="s">
        <v>261</v>
      </c>
      <c r="K237" s="153" t="s">
        <v>262</v>
      </c>
      <c r="L237" s="153" t="s">
        <v>263</v>
      </c>
    </row>
    <row r="238" spans="1:12">
      <c r="A238" s="153">
        <v>237</v>
      </c>
      <c r="B238" s="154" t="s">
        <v>264</v>
      </c>
      <c r="C238" s="154" t="s">
        <v>532</v>
      </c>
      <c r="D238" s="155">
        <v>43704</v>
      </c>
      <c r="E238" s="153" t="s">
        <v>1226</v>
      </c>
      <c r="F238" s="154" t="s">
        <v>1247</v>
      </c>
      <c r="G238" s="156">
        <v>1500000</v>
      </c>
      <c r="H238" s="153">
        <v>8.85</v>
      </c>
      <c r="I238" s="153" t="s">
        <v>255</v>
      </c>
      <c r="J238" s="153" t="s">
        <v>319</v>
      </c>
      <c r="K238" s="153" t="s">
        <v>279</v>
      </c>
      <c r="L238" s="153" t="s">
        <v>279</v>
      </c>
    </row>
    <row r="239" spans="1:12">
      <c r="A239" s="153">
        <v>238</v>
      </c>
      <c r="B239" s="154" t="s">
        <v>264</v>
      </c>
      <c r="C239" s="154" t="s">
        <v>533</v>
      </c>
      <c r="D239" s="155">
        <v>43882</v>
      </c>
      <c r="E239" s="153" t="s">
        <v>1226</v>
      </c>
      <c r="F239" s="154" t="s">
        <v>1247</v>
      </c>
      <c r="G239" s="156">
        <v>1710000</v>
      </c>
      <c r="H239" s="153">
        <v>7.66</v>
      </c>
      <c r="I239" s="153" t="s">
        <v>260</v>
      </c>
      <c r="J239" s="153" t="s">
        <v>278</v>
      </c>
      <c r="K239" s="153" t="s">
        <v>279</v>
      </c>
      <c r="L239" s="153" t="s">
        <v>279</v>
      </c>
    </row>
    <row r="240" spans="1:12">
      <c r="A240" s="153">
        <v>239</v>
      </c>
      <c r="B240" s="154" t="s">
        <v>287</v>
      </c>
      <c r="C240" s="154" t="s">
        <v>534</v>
      </c>
      <c r="D240" s="155">
        <v>43135</v>
      </c>
      <c r="E240" s="153" t="s">
        <v>1227</v>
      </c>
      <c r="F240" s="154" t="s">
        <v>1250</v>
      </c>
      <c r="G240" s="156">
        <v>2190000</v>
      </c>
      <c r="H240" s="153">
        <v>7.95</v>
      </c>
      <c r="I240" s="153" t="s">
        <v>255</v>
      </c>
      <c r="J240" s="153" t="s">
        <v>289</v>
      </c>
      <c r="K240" s="153" t="s">
        <v>257</v>
      </c>
      <c r="L240" s="153" t="s">
        <v>258</v>
      </c>
    </row>
    <row r="241" spans="1:12">
      <c r="A241" s="153">
        <v>240</v>
      </c>
      <c r="B241" s="154" t="s">
        <v>264</v>
      </c>
      <c r="C241" s="154" t="s">
        <v>535</v>
      </c>
      <c r="D241" s="155">
        <v>43986</v>
      </c>
      <c r="E241" s="153" t="s">
        <v>1226</v>
      </c>
      <c r="F241" s="154" t="s">
        <v>1250</v>
      </c>
      <c r="G241" s="156">
        <v>2600000</v>
      </c>
      <c r="H241" s="153">
        <v>4.55</v>
      </c>
      <c r="I241" s="153" t="s">
        <v>260</v>
      </c>
      <c r="J241" s="153" t="s">
        <v>282</v>
      </c>
      <c r="K241" s="153" t="s">
        <v>262</v>
      </c>
      <c r="L241" s="153" t="s">
        <v>283</v>
      </c>
    </row>
    <row r="242" spans="1:12">
      <c r="A242" s="153">
        <v>241</v>
      </c>
      <c r="B242" s="154" t="s">
        <v>293</v>
      </c>
      <c r="C242" s="154" t="s">
        <v>536</v>
      </c>
      <c r="D242" s="155">
        <v>43248</v>
      </c>
      <c r="E242" s="153" t="s">
        <v>1227</v>
      </c>
      <c r="F242" s="154" t="s">
        <v>1248</v>
      </c>
      <c r="G242" s="156">
        <v>2540000</v>
      </c>
      <c r="H242" s="153">
        <v>7.1</v>
      </c>
      <c r="I242" s="153" t="s">
        <v>260</v>
      </c>
      <c r="J242" s="153" t="s">
        <v>326</v>
      </c>
      <c r="K242" s="153" t="s">
        <v>257</v>
      </c>
      <c r="L242" s="153" t="s">
        <v>267</v>
      </c>
    </row>
    <row r="243" spans="1:12">
      <c r="A243" s="153">
        <v>242</v>
      </c>
      <c r="B243" s="154" t="s">
        <v>287</v>
      </c>
      <c r="C243" s="154" t="s">
        <v>537</v>
      </c>
      <c r="D243" s="155">
        <v>44014</v>
      </c>
      <c r="E243" s="153" t="s">
        <v>1226</v>
      </c>
      <c r="F243" s="154" t="s">
        <v>1258</v>
      </c>
      <c r="G243" s="156">
        <v>4930000</v>
      </c>
      <c r="H243" s="153">
        <v>7.87</v>
      </c>
      <c r="I243" s="153" t="s">
        <v>25</v>
      </c>
      <c r="J243" s="153" t="s">
        <v>319</v>
      </c>
      <c r="K243" s="153" t="s">
        <v>279</v>
      </c>
      <c r="L243" s="153" t="s">
        <v>279</v>
      </c>
    </row>
    <row r="244" spans="1:12">
      <c r="A244" s="153">
        <v>243</v>
      </c>
      <c r="B244" s="154" t="s">
        <v>293</v>
      </c>
      <c r="C244" s="154" t="s">
        <v>538</v>
      </c>
      <c r="D244" s="155">
        <v>44009</v>
      </c>
      <c r="E244" s="153" t="s">
        <v>1226</v>
      </c>
      <c r="F244" s="154" t="s">
        <v>1248</v>
      </c>
      <c r="G244" s="156">
        <v>3320000</v>
      </c>
      <c r="H244" s="153">
        <v>4.32</v>
      </c>
      <c r="I244" s="153" t="s">
        <v>255</v>
      </c>
      <c r="J244" s="153" t="s">
        <v>273</v>
      </c>
      <c r="K244" s="153" t="s">
        <v>257</v>
      </c>
      <c r="L244" s="153" t="s">
        <v>274</v>
      </c>
    </row>
    <row r="245" spans="1:12">
      <c r="A245" s="153">
        <v>244</v>
      </c>
      <c r="B245" s="154" t="s">
        <v>271</v>
      </c>
      <c r="C245" s="154" t="s">
        <v>539</v>
      </c>
      <c r="D245" s="155">
        <v>43333</v>
      </c>
      <c r="E245" s="153" t="s">
        <v>1226</v>
      </c>
      <c r="F245" s="154" t="s">
        <v>1247</v>
      </c>
      <c r="G245" s="156">
        <v>3680000</v>
      </c>
      <c r="H245" s="153">
        <v>5.53</v>
      </c>
      <c r="I245" s="153" t="s">
        <v>255</v>
      </c>
      <c r="J245" s="153" t="s">
        <v>300</v>
      </c>
      <c r="K245" s="153" t="s">
        <v>262</v>
      </c>
      <c r="L245" s="153" t="s">
        <v>283</v>
      </c>
    </row>
    <row r="246" spans="1:12">
      <c r="A246" s="153">
        <v>245</v>
      </c>
      <c r="B246" s="154" t="s">
        <v>301</v>
      </c>
      <c r="C246" s="154" t="s">
        <v>540</v>
      </c>
      <c r="D246" s="155">
        <v>43767</v>
      </c>
      <c r="E246" s="153" t="s">
        <v>1227</v>
      </c>
      <c r="F246" s="154" t="s">
        <v>1247</v>
      </c>
      <c r="G246" s="156">
        <v>2390000</v>
      </c>
      <c r="H246" s="153">
        <v>4.8499999999999996</v>
      </c>
      <c r="I246" s="153" t="s">
        <v>255</v>
      </c>
      <c r="J246" s="153" t="s">
        <v>304</v>
      </c>
      <c r="K246" s="153" t="s">
        <v>257</v>
      </c>
      <c r="L246" s="153" t="s">
        <v>267</v>
      </c>
    </row>
    <row r="247" spans="1:12">
      <c r="A247" s="153">
        <v>246</v>
      </c>
      <c r="B247" s="154" t="s">
        <v>293</v>
      </c>
      <c r="C247" s="154" t="s">
        <v>541</v>
      </c>
      <c r="D247" s="155">
        <v>44037</v>
      </c>
      <c r="E247" s="153" t="s">
        <v>1226</v>
      </c>
      <c r="F247" s="154" t="s">
        <v>1250</v>
      </c>
      <c r="G247" s="156">
        <v>4810000</v>
      </c>
      <c r="H247" s="153">
        <v>6.43</v>
      </c>
      <c r="I247" s="153" t="s">
        <v>25</v>
      </c>
      <c r="J247" s="153" t="s">
        <v>332</v>
      </c>
      <c r="K247" s="153" t="s">
        <v>257</v>
      </c>
      <c r="L247" s="153" t="s">
        <v>258</v>
      </c>
    </row>
    <row r="248" spans="1:12">
      <c r="A248" s="153">
        <v>247</v>
      </c>
      <c r="B248" s="154" t="s">
        <v>284</v>
      </c>
      <c r="C248" s="154" t="s">
        <v>542</v>
      </c>
      <c r="D248" s="155">
        <v>43891</v>
      </c>
      <c r="E248" s="153" t="s">
        <v>1226</v>
      </c>
      <c r="F248" s="154" t="s">
        <v>1250</v>
      </c>
      <c r="G248" s="156">
        <v>4040000</v>
      </c>
      <c r="H248" s="153">
        <v>10.38</v>
      </c>
      <c r="I248" s="153" t="s">
        <v>260</v>
      </c>
      <c r="J248" s="153" t="s">
        <v>269</v>
      </c>
      <c r="K248" s="153" t="s">
        <v>262</v>
      </c>
      <c r="L248" s="153" t="s">
        <v>270</v>
      </c>
    </row>
    <row r="249" spans="1:12">
      <c r="A249" s="153">
        <v>248</v>
      </c>
      <c r="B249" s="154" t="s">
        <v>271</v>
      </c>
      <c r="C249" s="154" t="s">
        <v>543</v>
      </c>
      <c r="D249" s="155">
        <v>43413</v>
      </c>
      <c r="E249" s="153" t="s">
        <v>1227</v>
      </c>
      <c r="F249" s="154" t="s">
        <v>1248</v>
      </c>
      <c r="G249" s="156">
        <v>2520000</v>
      </c>
      <c r="H249" s="153">
        <v>9.77</v>
      </c>
      <c r="I249" s="153" t="s">
        <v>255</v>
      </c>
      <c r="J249" s="153" t="s">
        <v>282</v>
      </c>
      <c r="K249" s="153" t="s">
        <v>262</v>
      </c>
      <c r="L249" s="153" t="s">
        <v>283</v>
      </c>
    </row>
    <row r="250" spans="1:12">
      <c r="A250" s="153">
        <v>249</v>
      </c>
      <c r="B250" s="154" t="s">
        <v>311</v>
      </c>
      <c r="C250" s="154" t="s">
        <v>544</v>
      </c>
      <c r="D250" s="155">
        <v>43668</v>
      </c>
      <c r="E250" s="153" t="s">
        <v>1226</v>
      </c>
      <c r="F250" s="154" t="s">
        <v>1258</v>
      </c>
      <c r="G250" s="156">
        <v>4530000</v>
      </c>
      <c r="H250" s="153">
        <v>9.48</v>
      </c>
      <c r="I250" s="153" t="s">
        <v>25</v>
      </c>
      <c r="J250" s="153" t="s">
        <v>256</v>
      </c>
      <c r="K250" s="153" t="s">
        <v>257</v>
      </c>
      <c r="L250" s="153" t="s">
        <v>258</v>
      </c>
    </row>
    <row r="251" spans="1:12">
      <c r="A251" s="153">
        <v>250</v>
      </c>
      <c r="B251" s="154" t="s">
        <v>296</v>
      </c>
      <c r="C251" s="154" t="s">
        <v>545</v>
      </c>
      <c r="D251" s="155">
        <v>43306</v>
      </c>
      <c r="E251" s="153" t="s">
        <v>1227</v>
      </c>
      <c r="F251" s="154" t="s">
        <v>1249</v>
      </c>
      <c r="G251" s="156">
        <v>2830000</v>
      </c>
      <c r="H251" s="153">
        <v>9.7799999999999994</v>
      </c>
      <c r="I251" s="153" t="s">
        <v>25</v>
      </c>
      <c r="J251" s="153" t="s">
        <v>261</v>
      </c>
      <c r="K251" s="153" t="s">
        <v>262</v>
      </c>
      <c r="L251" s="153" t="s">
        <v>263</v>
      </c>
    </row>
    <row r="252" spans="1:12">
      <c r="A252" s="153">
        <v>251</v>
      </c>
      <c r="B252" s="154" t="s">
        <v>296</v>
      </c>
      <c r="C252" s="154" t="s">
        <v>546</v>
      </c>
      <c r="D252" s="155">
        <v>43392</v>
      </c>
      <c r="E252" s="153" t="s">
        <v>1226</v>
      </c>
      <c r="F252" s="154" t="s">
        <v>1247</v>
      </c>
      <c r="G252" s="156">
        <v>1920000</v>
      </c>
      <c r="H252" s="153">
        <v>10.96</v>
      </c>
      <c r="I252" s="153" t="s">
        <v>25</v>
      </c>
      <c r="J252" s="153" t="s">
        <v>273</v>
      </c>
      <c r="K252" s="153" t="s">
        <v>257</v>
      </c>
      <c r="L252" s="153" t="s">
        <v>274</v>
      </c>
    </row>
    <row r="253" spans="1:12">
      <c r="A253" s="153">
        <v>252</v>
      </c>
      <c r="B253" s="154" t="s">
        <v>284</v>
      </c>
      <c r="C253" s="154" t="s">
        <v>547</v>
      </c>
      <c r="D253" s="155">
        <v>44105</v>
      </c>
      <c r="E253" s="153" t="s">
        <v>1227</v>
      </c>
      <c r="F253" s="154" t="s">
        <v>1247</v>
      </c>
      <c r="G253" s="156">
        <v>4470000</v>
      </c>
      <c r="H253" s="153">
        <v>10.16</v>
      </c>
      <c r="I253" s="153" t="s">
        <v>255</v>
      </c>
      <c r="J253" s="153" t="s">
        <v>346</v>
      </c>
      <c r="K253" s="153" t="s">
        <v>262</v>
      </c>
      <c r="L253" s="153" t="s">
        <v>283</v>
      </c>
    </row>
    <row r="254" spans="1:12">
      <c r="A254" s="153">
        <v>253</v>
      </c>
      <c r="B254" s="154" t="s">
        <v>296</v>
      </c>
      <c r="C254" s="154" t="s">
        <v>548</v>
      </c>
      <c r="D254" s="155">
        <v>43695</v>
      </c>
      <c r="E254" s="153" t="s">
        <v>1227</v>
      </c>
      <c r="F254" s="154" t="s">
        <v>1258</v>
      </c>
      <c r="G254" s="156">
        <v>2670000</v>
      </c>
      <c r="H254" s="153">
        <v>6.88</v>
      </c>
      <c r="I254" s="153" t="s">
        <v>255</v>
      </c>
      <c r="J254" s="153" t="s">
        <v>300</v>
      </c>
      <c r="K254" s="153" t="s">
        <v>262</v>
      </c>
      <c r="L254" s="153" t="s">
        <v>283</v>
      </c>
    </row>
    <row r="255" spans="1:12">
      <c r="A255" s="153">
        <v>254</v>
      </c>
      <c r="B255" s="154" t="s">
        <v>287</v>
      </c>
      <c r="C255" s="154" t="s">
        <v>549</v>
      </c>
      <c r="D255" s="155">
        <v>44012</v>
      </c>
      <c r="E255" s="153" t="s">
        <v>1226</v>
      </c>
      <c r="F255" s="154" t="s">
        <v>1247</v>
      </c>
      <c r="G255" s="156">
        <v>1800000</v>
      </c>
      <c r="H255" s="153">
        <v>7.02</v>
      </c>
      <c r="I255" s="153" t="s">
        <v>25</v>
      </c>
      <c r="J255" s="153" t="s">
        <v>329</v>
      </c>
      <c r="K255" s="153" t="s">
        <v>257</v>
      </c>
      <c r="L255" s="153" t="s">
        <v>274</v>
      </c>
    </row>
    <row r="256" spans="1:12">
      <c r="A256" s="153">
        <v>255</v>
      </c>
      <c r="B256" s="154" t="s">
        <v>264</v>
      </c>
      <c r="C256" s="154" t="s">
        <v>550</v>
      </c>
      <c r="D256" s="155">
        <v>43434</v>
      </c>
      <c r="E256" s="153" t="s">
        <v>1226</v>
      </c>
      <c r="F256" s="154" t="s">
        <v>1247</v>
      </c>
      <c r="G256" s="156">
        <v>3700000</v>
      </c>
      <c r="H256" s="153">
        <v>8.68</v>
      </c>
      <c r="I256" s="153" t="s">
        <v>25</v>
      </c>
      <c r="J256" s="153" t="s">
        <v>289</v>
      </c>
      <c r="K256" s="153" t="s">
        <v>257</v>
      </c>
      <c r="L256" s="153" t="s">
        <v>258</v>
      </c>
    </row>
    <row r="257" spans="1:12">
      <c r="A257" s="153">
        <v>256</v>
      </c>
      <c r="B257" s="154" t="s">
        <v>311</v>
      </c>
      <c r="C257" s="154" t="s">
        <v>551</v>
      </c>
      <c r="D257" s="155">
        <v>43304</v>
      </c>
      <c r="E257" s="153" t="s">
        <v>1226</v>
      </c>
      <c r="F257" s="154" t="s">
        <v>1250</v>
      </c>
      <c r="G257" s="156">
        <v>2040000</v>
      </c>
      <c r="H257" s="153">
        <v>5.84</v>
      </c>
      <c r="I257" s="153" t="s">
        <v>255</v>
      </c>
      <c r="J257" s="153" t="s">
        <v>273</v>
      </c>
      <c r="K257" s="153" t="s">
        <v>257</v>
      </c>
      <c r="L257" s="153" t="s">
        <v>274</v>
      </c>
    </row>
    <row r="258" spans="1:12">
      <c r="A258" s="153">
        <v>257</v>
      </c>
      <c r="B258" s="154" t="s">
        <v>287</v>
      </c>
      <c r="C258" s="154" t="s">
        <v>552</v>
      </c>
      <c r="D258" s="155">
        <v>43463</v>
      </c>
      <c r="E258" s="153" t="s">
        <v>1227</v>
      </c>
      <c r="F258" s="154" t="s">
        <v>1248</v>
      </c>
      <c r="G258" s="156">
        <v>3480000</v>
      </c>
      <c r="H258" s="153">
        <v>9.4700000000000006</v>
      </c>
      <c r="I258" s="153" t="s">
        <v>260</v>
      </c>
      <c r="J258" s="153" t="s">
        <v>346</v>
      </c>
      <c r="K258" s="153" t="s">
        <v>262</v>
      </c>
      <c r="L258" s="153" t="s">
        <v>283</v>
      </c>
    </row>
    <row r="259" spans="1:12">
      <c r="A259" s="153">
        <v>258</v>
      </c>
      <c r="B259" s="154" t="s">
        <v>264</v>
      </c>
      <c r="C259" s="154" t="s">
        <v>553</v>
      </c>
      <c r="D259" s="155">
        <v>43680</v>
      </c>
      <c r="E259" s="153" t="s">
        <v>1226</v>
      </c>
      <c r="F259" s="154" t="s">
        <v>1249</v>
      </c>
      <c r="G259" s="156">
        <v>4410000</v>
      </c>
      <c r="H259" s="153">
        <v>7.49</v>
      </c>
      <c r="I259" s="153" t="s">
        <v>255</v>
      </c>
      <c r="J259" s="153" t="s">
        <v>308</v>
      </c>
      <c r="K259" s="153" t="s">
        <v>262</v>
      </c>
      <c r="L259" s="153" t="s">
        <v>270</v>
      </c>
    </row>
    <row r="260" spans="1:12">
      <c r="A260" s="153">
        <v>259</v>
      </c>
      <c r="B260" s="154" t="s">
        <v>311</v>
      </c>
      <c r="C260" s="154" t="s">
        <v>554</v>
      </c>
      <c r="D260" s="155">
        <v>44115</v>
      </c>
      <c r="E260" s="153" t="s">
        <v>1227</v>
      </c>
      <c r="F260" s="154" t="s">
        <v>1258</v>
      </c>
      <c r="G260" s="156">
        <v>2390000</v>
      </c>
      <c r="H260" s="153">
        <v>7.93</v>
      </c>
      <c r="I260" s="153" t="s">
        <v>255</v>
      </c>
      <c r="J260" s="153" t="s">
        <v>282</v>
      </c>
      <c r="K260" s="153" t="s">
        <v>262</v>
      </c>
      <c r="L260" s="153" t="s">
        <v>283</v>
      </c>
    </row>
    <row r="261" spans="1:12">
      <c r="A261" s="153">
        <v>260</v>
      </c>
      <c r="B261" s="154" t="s">
        <v>293</v>
      </c>
      <c r="C261" s="154" t="s">
        <v>555</v>
      </c>
      <c r="D261" s="155">
        <v>43962</v>
      </c>
      <c r="E261" s="153" t="s">
        <v>1226</v>
      </c>
      <c r="F261" s="154" t="s">
        <v>1249</v>
      </c>
      <c r="G261" s="156">
        <v>1970000</v>
      </c>
      <c r="H261" s="153">
        <v>5.78</v>
      </c>
      <c r="I261" s="153" t="s">
        <v>260</v>
      </c>
      <c r="J261" s="153" t="s">
        <v>261</v>
      </c>
      <c r="K261" s="153" t="s">
        <v>262</v>
      </c>
      <c r="L261" s="153" t="s">
        <v>263</v>
      </c>
    </row>
    <row r="262" spans="1:12">
      <c r="A262" s="153">
        <v>261</v>
      </c>
      <c r="B262" s="154" t="s">
        <v>293</v>
      </c>
      <c r="C262" s="154" t="s">
        <v>556</v>
      </c>
      <c r="D262" s="155">
        <v>43684</v>
      </c>
      <c r="E262" s="153" t="s">
        <v>1227</v>
      </c>
      <c r="F262" s="154" t="s">
        <v>1249</v>
      </c>
      <c r="G262" s="156">
        <v>4370000</v>
      </c>
      <c r="H262" s="153">
        <v>8.08</v>
      </c>
      <c r="I262" s="153" t="s">
        <v>255</v>
      </c>
      <c r="J262" s="153" t="s">
        <v>289</v>
      </c>
      <c r="K262" s="153" t="s">
        <v>257</v>
      </c>
      <c r="L262" s="153" t="s">
        <v>258</v>
      </c>
    </row>
    <row r="263" spans="1:12">
      <c r="A263" s="153">
        <v>262</v>
      </c>
      <c r="B263" s="154" t="s">
        <v>311</v>
      </c>
      <c r="C263" s="154" t="s">
        <v>557</v>
      </c>
      <c r="D263" s="155">
        <v>43496</v>
      </c>
      <c r="E263" s="153" t="s">
        <v>1227</v>
      </c>
      <c r="F263" s="154" t="s">
        <v>1248</v>
      </c>
      <c r="G263" s="156">
        <v>4970000</v>
      </c>
      <c r="H263" s="153">
        <v>8.52</v>
      </c>
      <c r="I263" s="153" t="s">
        <v>255</v>
      </c>
      <c r="J263" s="153" t="s">
        <v>304</v>
      </c>
      <c r="K263" s="153" t="s">
        <v>257</v>
      </c>
      <c r="L263" s="153" t="s">
        <v>267</v>
      </c>
    </row>
    <row r="264" spans="1:12">
      <c r="A264" s="153">
        <v>263</v>
      </c>
      <c r="B264" s="154" t="s">
        <v>311</v>
      </c>
      <c r="C264" s="154" t="s">
        <v>558</v>
      </c>
      <c r="D264" s="155">
        <v>43538</v>
      </c>
      <c r="E264" s="153" t="s">
        <v>1226</v>
      </c>
      <c r="F264" s="154" t="s">
        <v>1247</v>
      </c>
      <c r="G264" s="156">
        <v>3870000</v>
      </c>
      <c r="H264" s="153">
        <v>5.16</v>
      </c>
      <c r="I264" s="153" t="s">
        <v>25</v>
      </c>
      <c r="J264" s="153" t="s">
        <v>278</v>
      </c>
      <c r="K264" s="153" t="s">
        <v>279</v>
      </c>
      <c r="L264" s="153" t="s">
        <v>279</v>
      </c>
    </row>
    <row r="265" spans="1:12">
      <c r="A265" s="153">
        <v>264</v>
      </c>
      <c r="B265" s="154" t="s">
        <v>280</v>
      </c>
      <c r="C265" s="154" t="s">
        <v>559</v>
      </c>
      <c r="D265" s="155">
        <v>43434</v>
      </c>
      <c r="E265" s="153" t="s">
        <v>1226</v>
      </c>
      <c r="F265" s="154" t="s">
        <v>1250</v>
      </c>
      <c r="G265" s="156">
        <v>1860000</v>
      </c>
      <c r="H265" s="153">
        <v>6.1</v>
      </c>
      <c r="I265" s="153" t="s">
        <v>260</v>
      </c>
      <c r="J265" s="153" t="s">
        <v>295</v>
      </c>
      <c r="K265" s="153" t="s">
        <v>262</v>
      </c>
      <c r="L265" s="153" t="s">
        <v>270</v>
      </c>
    </row>
    <row r="266" spans="1:12">
      <c r="A266" s="153">
        <v>265</v>
      </c>
      <c r="B266" s="154" t="s">
        <v>280</v>
      </c>
      <c r="C266" s="154" t="s">
        <v>560</v>
      </c>
      <c r="D266" s="155">
        <v>43714</v>
      </c>
      <c r="E266" s="153" t="s">
        <v>1226</v>
      </c>
      <c r="F266" s="154" t="s">
        <v>1249</v>
      </c>
      <c r="G266" s="156">
        <v>2780000</v>
      </c>
      <c r="H266" s="153">
        <v>11.08</v>
      </c>
      <c r="I266" s="153" t="s">
        <v>260</v>
      </c>
      <c r="J266" s="153" t="s">
        <v>329</v>
      </c>
      <c r="K266" s="153" t="s">
        <v>257</v>
      </c>
      <c r="L266" s="153" t="s">
        <v>274</v>
      </c>
    </row>
    <row r="267" spans="1:12">
      <c r="A267" s="153">
        <v>266</v>
      </c>
      <c r="B267" s="154" t="s">
        <v>311</v>
      </c>
      <c r="C267" s="154" t="s">
        <v>561</v>
      </c>
      <c r="D267" s="155">
        <v>43643</v>
      </c>
      <c r="E267" s="153" t="s">
        <v>1226</v>
      </c>
      <c r="F267" s="154" t="s">
        <v>1250</v>
      </c>
      <c r="G267" s="156">
        <v>4860000</v>
      </c>
      <c r="H267" s="153">
        <v>8.42</v>
      </c>
      <c r="I267" s="153" t="s">
        <v>255</v>
      </c>
      <c r="J267" s="153" t="s">
        <v>304</v>
      </c>
      <c r="K267" s="153" t="s">
        <v>257</v>
      </c>
      <c r="L267" s="153" t="s">
        <v>267</v>
      </c>
    </row>
    <row r="268" spans="1:12">
      <c r="A268" s="153">
        <v>267</v>
      </c>
      <c r="B268" s="154" t="s">
        <v>293</v>
      </c>
      <c r="C268" s="154" t="s">
        <v>562</v>
      </c>
      <c r="D268" s="155">
        <v>43434</v>
      </c>
      <c r="E268" s="153" t="s">
        <v>1227</v>
      </c>
      <c r="F268" s="154" t="s">
        <v>1249</v>
      </c>
      <c r="G268" s="156">
        <v>1460000</v>
      </c>
      <c r="H268" s="153">
        <v>6.34</v>
      </c>
      <c r="I268" s="153" t="s">
        <v>260</v>
      </c>
      <c r="J268" s="153" t="s">
        <v>298</v>
      </c>
      <c r="K268" s="153" t="s">
        <v>262</v>
      </c>
      <c r="L268" s="153" t="s">
        <v>263</v>
      </c>
    </row>
    <row r="269" spans="1:12">
      <c r="A269" s="153">
        <v>268</v>
      </c>
      <c r="B269" s="154" t="s">
        <v>287</v>
      </c>
      <c r="C269" s="154" t="s">
        <v>563</v>
      </c>
      <c r="D269" s="155">
        <v>44080</v>
      </c>
      <c r="E269" s="153" t="s">
        <v>1226</v>
      </c>
      <c r="F269" s="154" t="s">
        <v>1250</v>
      </c>
      <c r="G269" s="156">
        <v>1450000</v>
      </c>
      <c r="H269" s="153">
        <v>10.34</v>
      </c>
      <c r="I269" s="153" t="s">
        <v>255</v>
      </c>
      <c r="J269" s="153" t="s">
        <v>308</v>
      </c>
      <c r="K269" s="153" t="s">
        <v>262</v>
      </c>
      <c r="L269" s="153" t="s">
        <v>270</v>
      </c>
    </row>
    <row r="270" spans="1:12">
      <c r="A270" s="153">
        <v>269</v>
      </c>
      <c r="B270" s="154" t="s">
        <v>296</v>
      </c>
      <c r="C270" s="154" t="s">
        <v>564</v>
      </c>
      <c r="D270" s="155">
        <v>43537</v>
      </c>
      <c r="E270" s="153" t="s">
        <v>1227</v>
      </c>
      <c r="F270" s="154" t="s">
        <v>1250</v>
      </c>
      <c r="G270" s="156">
        <v>1360000</v>
      </c>
      <c r="H270" s="153">
        <v>4.18</v>
      </c>
      <c r="I270" s="153" t="s">
        <v>255</v>
      </c>
      <c r="J270" s="153" t="s">
        <v>332</v>
      </c>
      <c r="K270" s="153" t="s">
        <v>257</v>
      </c>
      <c r="L270" s="153" t="s">
        <v>258</v>
      </c>
    </row>
    <row r="271" spans="1:12">
      <c r="A271" s="153">
        <v>270</v>
      </c>
      <c r="B271" s="154" t="s">
        <v>311</v>
      </c>
      <c r="C271" s="154" t="s">
        <v>565</v>
      </c>
      <c r="D271" s="155">
        <v>44056</v>
      </c>
      <c r="E271" s="153" t="s">
        <v>1227</v>
      </c>
      <c r="F271" s="154" t="s">
        <v>1249</v>
      </c>
      <c r="G271" s="156">
        <v>1750000</v>
      </c>
      <c r="H271" s="153">
        <v>8.65</v>
      </c>
      <c r="I271" s="153" t="s">
        <v>255</v>
      </c>
      <c r="J271" s="153" t="s">
        <v>329</v>
      </c>
      <c r="K271" s="153" t="s">
        <v>257</v>
      </c>
      <c r="L271" s="153" t="s">
        <v>274</v>
      </c>
    </row>
    <row r="272" spans="1:12">
      <c r="A272" s="153">
        <v>271</v>
      </c>
      <c r="B272" s="154" t="s">
        <v>284</v>
      </c>
      <c r="C272" s="154" t="s">
        <v>566</v>
      </c>
      <c r="D272" s="155">
        <v>44009</v>
      </c>
      <c r="E272" s="153" t="s">
        <v>1226</v>
      </c>
      <c r="F272" s="154" t="s">
        <v>1249</v>
      </c>
      <c r="G272" s="156">
        <v>4020000</v>
      </c>
      <c r="H272" s="153">
        <v>4.4800000000000004</v>
      </c>
      <c r="I272" s="153" t="s">
        <v>25</v>
      </c>
      <c r="J272" s="153" t="s">
        <v>304</v>
      </c>
      <c r="K272" s="153" t="s">
        <v>257</v>
      </c>
      <c r="L272" s="153" t="s">
        <v>267</v>
      </c>
    </row>
    <row r="273" spans="1:12">
      <c r="A273" s="153">
        <v>272</v>
      </c>
      <c r="B273" s="154" t="s">
        <v>264</v>
      </c>
      <c r="C273" s="154" t="s">
        <v>567</v>
      </c>
      <c r="D273" s="155">
        <v>43475</v>
      </c>
      <c r="E273" s="153" t="s">
        <v>1227</v>
      </c>
      <c r="F273" s="154" t="s">
        <v>1258</v>
      </c>
      <c r="G273" s="156">
        <v>4240000</v>
      </c>
      <c r="H273" s="153">
        <v>7.38</v>
      </c>
      <c r="I273" s="153" t="s">
        <v>25</v>
      </c>
      <c r="J273" s="153" t="s">
        <v>286</v>
      </c>
      <c r="K273" s="153" t="s">
        <v>257</v>
      </c>
      <c r="L273" s="153" t="s">
        <v>274</v>
      </c>
    </row>
    <row r="274" spans="1:12">
      <c r="A274" s="153">
        <v>273</v>
      </c>
      <c r="B274" s="154" t="s">
        <v>296</v>
      </c>
      <c r="C274" s="154" t="s">
        <v>568</v>
      </c>
      <c r="D274" s="155">
        <v>43654</v>
      </c>
      <c r="E274" s="153" t="s">
        <v>1226</v>
      </c>
      <c r="F274" s="154" t="s">
        <v>1247</v>
      </c>
      <c r="G274" s="156">
        <v>4430000</v>
      </c>
      <c r="H274" s="153">
        <v>8.99</v>
      </c>
      <c r="I274" s="153" t="s">
        <v>255</v>
      </c>
      <c r="J274" s="153" t="s">
        <v>332</v>
      </c>
      <c r="K274" s="153" t="s">
        <v>257</v>
      </c>
      <c r="L274" s="153" t="s">
        <v>258</v>
      </c>
    </row>
    <row r="275" spans="1:12">
      <c r="A275" s="153">
        <v>274</v>
      </c>
      <c r="B275" s="154" t="s">
        <v>284</v>
      </c>
      <c r="C275" s="154" t="s">
        <v>569</v>
      </c>
      <c r="D275" s="155">
        <v>43362</v>
      </c>
      <c r="E275" s="153" t="s">
        <v>1227</v>
      </c>
      <c r="F275" s="154" t="s">
        <v>1248</v>
      </c>
      <c r="G275" s="156">
        <v>2220000</v>
      </c>
      <c r="H275" s="153">
        <v>8.0500000000000007</v>
      </c>
      <c r="I275" s="153" t="s">
        <v>260</v>
      </c>
      <c r="J275" s="153" t="s">
        <v>300</v>
      </c>
      <c r="K275" s="153" t="s">
        <v>262</v>
      </c>
      <c r="L275" s="153" t="s">
        <v>283</v>
      </c>
    </row>
    <row r="276" spans="1:12">
      <c r="A276" s="153">
        <v>275</v>
      </c>
      <c r="B276" s="154" t="s">
        <v>264</v>
      </c>
      <c r="C276" s="154" t="s">
        <v>570</v>
      </c>
      <c r="D276" s="155">
        <v>44057</v>
      </c>
      <c r="E276" s="153" t="s">
        <v>1226</v>
      </c>
      <c r="F276" s="154" t="s">
        <v>1249</v>
      </c>
      <c r="G276" s="156">
        <v>2800000</v>
      </c>
      <c r="H276" s="153">
        <v>7.68</v>
      </c>
      <c r="I276" s="153" t="s">
        <v>25</v>
      </c>
      <c r="J276" s="153" t="s">
        <v>295</v>
      </c>
      <c r="K276" s="153" t="s">
        <v>262</v>
      </c>
      <c r="L276" s="153" t="s">
        <v>270</v>
      </c>
    </row>
    <row r="277" spans="1:12">
      <c r="A277" s="153">
        <v>276</v>
      </c>
      <c r="B277" s="154" t="s">
        <v>296</v>
      </c>
      <c r="C277" s="154" t="s">
        <v>571</v>
      </c>
      <c r="D277" s="155">
        <v>43744</v>
      </c>
      <c r="E277" s="153" t="s">
        <v>1226</v>
      </c>
      <c r="F277" s="154" t="s">
        <v>1251</v>
      </c>
      <c r="G277" s="156">
        <v>2280000</v>
      </c>
      <c r="H277" s="153">
        <v>8.36</v>
      </c>
      <c r="I277" s="153" t="s">
        <v>255</v>
      </c>
      <c r="J277" s="153" t="s">
        <v>332</v>
      </c>
      <c r="K277" s="153" t="s">
        <v>257</v>
      </c>
      <c r="L277" s="153" t="s">
        <v>258</v>
      </c>
    </row>
    <row r="278" spans="1:12">
      <c r="A278" s="153">
        <v>277</v>
      </c>
      <c r="B278" s="154" t="s">
        <v>264</v>
      </c>
      <c r="C278" s="154" t="s">
        <v>572</v>
      </c>
      <c r="D278" s="155">
        <v>43510</v>
      </c>
      <c r="E278" s="153" t="s">
        <v>1227</v>
      </c>
      <c r="F278" s="154" t="s">
        <v>1249</v>
      </c>
      <c r="G278" s="156">
        <v>4560000</v>
      </c>
      <c r="H278" s="153">
        <v>10.94</v>
      </c>
      <c r="I278" s="153" t="s">
        <v>25</v>
      </c>
      <c r="J278" s="153" t="s">
        <v>295</v>
      </c>
      <c r="K278" s="153" t="s">
        <v>262</v>
      </c>
      <c r="L278" s="153" t="s">
        <v>270</v>
      </c>
    </row>
    <row r="279" spans="1:12">
      <c r="A279" s="153">
        <v>278</v>
      </c>
      <c r="B279" s="154" t="s">
        <v>311</v>
      </c>
      <c r="C279" s="154" t="s">
        <v>573</v>
      </c>
      <c r="D279" s="155">
        <v>43994</v>
      </c>
      <c r="E279" s="153" t="s">
        <v>1226</v>
      </c>
      <c r="F279" s="154" t="s">
        <v>1250</v>
      </c>
      <c r="G279" s="156">
        <v>2380000</v>
      </c>
      <c r="H279" s="153">
        <v>9.68</v>
      </c>
      <c r="I279" s="153" t="s">
        <v>255</v>
      </c>
      <c r="J279" s="153" t="s">
        <v>332</v>
      </c>
      <c r="K279" s="153" t="s">
        <v>257</v>
      </c>
      <c r="L279" s="153" t="s">
        <v>258</v>
      </c>
    </row>
    <row r="280" spans="1:12">
      <c r="A280" s="153">
        <v>279</v>
      </c>
      <c r="B280" s="154" t="s">
        <v>287</v>
      </c>
      <c r="C280" s="154" t="s">
        <v>574</v>
      </c>
      <c r="D280" s="155">
        <v>43241</v>
      </c>
      <c r="E280" s="153" t="s">
        <v>1227</v>
      </c>
      <c r="F280" s="154" t="s">
        <v>1249</v>
      </c>
      <c r="G280" s="156">
        <v>4870000</v>
      </c>
      <c r="H280" s="153">
        <v>8.3699999999999992</v>
      </c>
      <c r="I280" s="153" t="s">
        <v>255</v>
      </c>
      <c r="J280" s="153" t="s">
        <v>346</v>
      </c>
      <c r="K280" s="153" t="s">
        <v>262</v>
      </c>
      <c r="L280" s="153" t="s">
        <v>283</v>
      </c>
    </row>
    <row r="281" spans="1:12">
      <c r="A281" s="153">
        <v>280</v>
      </c>
      <c r="B281" s="154" t="s">
        <v>293</v>
      </c>
      <c r="C281" s="154" t="s">
        <v>575</v>
      </c>
      <c r="D281" s="155">
        <v>43205</v>
      </c>
      <c r="E281" s="153" t="s">
        <v>1226</v>
      </c>
      <c r="F281" s="154" t="s">
        <v>1249</v>
      </c>
      <c r="G281" s="156">
        <v>2970000</v>
      </c>
      <c r="H281" s="153">
        <v>10.68</v>
      </c>
      <c r="I281" s="153" t="s">
        <v>260</v>
      </c>
      <c r="J281" s="153" t="s">
        <v>346</v>
      </c>
      <c r="K281" s="153" t="s">
        <v>262</v>
      </c>
      <c r="L281" s="153" t="s">
        <v>283</v>
      </c>
    </row>
    <row r="282" spans="1:12">
      <c r="A282" s="153">
        <v>281</v>
      </c>
      <c r="B282" s="154" t="s">
        <v>284</v>
      </c>
      <c r="C282" s="154" t="s">
        <v>576</v>
      </c>
      <c r="D282" s="155">
        <v>43865</v>
      </c>
      <c r="E282" s="153" t="s">
        <v>1226</v>
      </c>
      <c r="F282" s="154" t="s">
        <v>1248</v>
      </c>
      <c r="G282" s="156">
        <v>2260000</v>
      </c>
      <c r="H282" s="153">
        <v>4.8600000000000003</v>
      </c>
      <c r="I282" s="153" t="s">
        <v>255</v>
      </c>
      <c r="J282" s="153" t="s">
        <v>266</v>
      </c>
      <c r="K282" s="153" t="s">
        <v>257</v>
      </c>
      <c r="L282" s="153" t="s">
        <v>267</v>
      </c>
    </row>
    <row r="283" spans="1:12">
      <c r="A283" s="153">
        <v>282</v>
      </c>
      <c r="B283" s="154" t="s">
        <v>293</v>
      </c>
      <c r="C283" s="154" t="s">
        <v>577</v>
      </c>
      <c r="D283" s="155">
        <v>43346</v>
      </c>
      <c r="E283" s="153" t="s">
        <v>1227</v>
      </c>
      <c r="F283" s="154" t="s">
        <v>1249</v>
      </c>
      <c r="G283" s="156">
        <v>3430000</v>
      </c>
      <c r="H283" s="153">
        <v>6.23</v>
      </c>
      <c r="I283" s="153" t="s">
        <v>260</v>
      </c>
      <c r="J283" s="153" t="s">
        <v>295</v>
      </c>
      <c r="K283" s="153" t="s">
        <v>262</v>
      </c>
      <c r="L283" s="153" t="s">
        <v>270</v>
      </c>
    </row>
    <row r="284" spans="1:12">
      <c r="A284" s="153">
        <v>283</v>
      </c>
      <c r="B284" s="154" t="s">
        <v>311</v>
      </c>
      <c r="C284" s="154" t="s">
        <v>578</v>
      </c>
      <c r="D284" s="155">
        <v>43785</v>
      </c>
      <c r="E284" s="153" t="s">
        <v>1226</v>
      </c>
      <c r="F284" s="154" t="s">
        <v>1249</v>
      </c>
      <c r="G284" s="156">
        <v>3970000</v>
      </c>
      <c r="H284" s="153">
        <v>10.88</v>
      </c>
      <c r="I284" s="153" t="s">
        <v>260</v>
      </c>
      <c r="J284" s="153" t="s">
        <v>273</v>
      </c>
      <c r="K284" s="153" t="s">
        <v>257</v>
      </c>
      <c r="L284" s="153" t="s">
        <v>274</v>
      </c>
    </row>
    <row r="285" spans="1:12">
      <c r="A285" s="153">
        <v>284</v>
      </c>
      <c r="B285" s="154" t="s">
        <v>253</v>
      </c>
      <c r="C285" s="154" t="s">
        <v>579</v>
      </c>
      <c r="D285" s="155">
        <v>43722</v>
      </c>
      <c r="E285" s="153" t="s">
        <v>1226</v>
      </c>
      <c r="F285" s="154" t="s">
        <v>1258</v>
      </c>
      <c r="G285" s="156">
        <v>3570000</v>
      </c>
      <c r="H285" s="153">
        <v>7.27</v>
      </c>
      <c r="I285" s="153" t="s">
        <v>255</v>
      </c>
      <c r="J285" s="153" t="s">
        <v>273</v>
      </c>
      <c r="K285" s="153" t="s">
        <v>257</v>
      </c>
      <c r="L285" s="153" t="s">
        <v>274</v>
      </c>
    </row>
    <row r="286" spans="1:12">
      <c r="A286" s="153">
        <v>285</v>
      </c>
      <c r="B286" s="154" t="s">
        <v>311</v>
      </c>
      <c r="C286" s="154" t="s">
        <v>580</v>
      </c>
      <c r="D286" s="155">
        <v>43761</v>
      </c>
      <c r="E286" s="153" t="s">
        <v>1226</v>
      </c>
      <c r="F286" s="154" t="s">
        <v>1249</v>
      </c>
      <c r="G286" s="156">
        <v>4170000</v>
      </c>
      <c r="H286" s="153">
        <v>9.33</v>
      </c>
      <c r="I286" s="153" t="s">
        <v>260</v>
      </c>
      <c r="J286" s="153" t="s">
        <v>295</v>
      </c>
      <c r="K286" s="153" t="s">
        <v>262</v>
      </c>
      <c r="L286" s="153" t="s">
        <v>270</v>
      </c>
    </row>
    <row r="287" spans="1:12">
      <c r="A287" s="153">
        <v>286</v>
      </c>
      <c r="B287" s="154" t="s">
        <v>296</v>
      </c>
      <c r="C287" s="154" t="s">
        <v>581</v>
      </c>
      <c r="D287" s="155">
        <v>43453</v>
      </c>
      <c r="E287" s="153" t="s">
        <v>1227</v>
      </c>
      <c r="F287" s="154" t="s">
        <v>1247</v>
      </c>
      <c r="G287" s="156">
        <v>4390000</v>
      </c>
      <c r="H287" s="153">
        <v>7.67</v>
      </c>
      <c r="I287" s="153" t="s">
        <v>255</v>
      </c>
      <c r="J287" s="153" t="s">
        <v>319</v>
      </c>
      <c r="K287" s="153" t="s">
        <v>279</v>
      </c>
      <c r="L287" s="153" t="s">
        <v>279</v>
      </c>
    </row>
    <row r="288" spans="1:12">
      <c r="A288" s="153">
        <v>287</v>
      </c>
      <c r="B288" s="154" t="s">
        <v>253</v>
      </c>
      <c r="C288" s="154" t="s">
        <v>582</v>
      </c>
      <c r="D288" s="155">
        <v>43584</v>
      </c>
      <c r="E288" s="153" t="s">
        <v>1226</v>
      </c>
      <c r="F288" s="154" t="s">
        <v>1251</v>
      </c>
      <c r="G288" s="156">
        <v>1460000</v>
      </c>
      <c r="H288" s="153">
        <v>7.77</v>
      </c>
      <c r="I288" s="153" t="s">
        <v>260</v>
      </c>
      <c r="J288" s="153" t="s">
        <v>346</v>
      </c>
      <c r="K288" s="153" t="s">
        <v>262</v>
      </c>
      <c r="L288" s="153" t="s">
        <v>283</v>
      </c>
    </row>
    <row r="289" spans="1:12">
      <c r="A289" s="153">
        <v>288</v>
      </c>
      <c r="B289" s="154" t="s">
        <v>306</v>
      </c>
      <c r="C289" s="154" t="s">
        <v>583</v>
      </c>
      <c r="D289" s="155">
        <v>43452</v>
      </c>
      <c r="E289" s="153" t="s">
        <v>1226</v>
      </c>
      <c r="F289" s="154" t="s">
        <v>1258</v>
      </c>
      <c r="G289" s="156">
        <v>1430000</v>
      </c>
      <c r="H289" s="153">
        <v>5.35</v>
      </c>
      <c r="I289" s="153" t="s">
        <v>260</v>
      </c>
      <c r="J289" s="153" t="s">
        <v>256</v>
      </c>
      <c r="K289" s="153" t="s">
        <v>257</v>
      </c>
      <c r="L289" s="153" t="s">
        <v>258</v>
      </c>
    </row>
    <row r="290" spans="1:12">
      <c r="A290" s="153">
        <v>289</v>
      </c>
      <c r="B290" s="154" t="s">
        <v>306</v>
      </c>
      <c r="C290" s="154" t="s">
        <v>584</v>
      </c>
      <c r="D290" s="155">
        <v>43709</v>
      </c>
      <c r="E290" s="153" t="s">
        <v>1226</v>
      </c>
      <c r="F290" s="154" t="s">
        <v>1249</v>
      </c>
      <c r="G290" s="156">
        <v>4490000</v>
      </c>
      <c r="H290" s="153">
        <v>6.86</v>
      </c>
      <c r="I290" s="153" t="s">
        <v>25</v>
      </c>
      <c r="J290" s="153" t="s">
        <v>329</v>
      </c>
      <c r="K290" s="153" t="s">
        <v>257</v>
      </c>
      <c r="L290" s="153" t="s">
        <v>274</v>
      </c>
    </row>
    <row r="291" spans="1:12">
      <c r="A291" s="153">
        <v>290</v>
      </c>
      <c r="B291" s="154" t="s">
        <v>284</v>
      </c>
      <c r="C291" s="154" t="s">
        <v>585</v>
      </c>
      <c r="D291" s="155">
        <v>43118</v>
      </c>
      <c r="E291" s="153" t="s">
        <v>1226</v>
      </c>
      <c r="F291" s="154" t="s">
        <v>1251</v>
      </c>
      <c r="G291" s="156">
        <v>4890000</v>
      </c>
      <c r="H291" s="153">
        <v>10.47</v>
      </c>
      <c r="I291" s="153" t="s">
        <v>260</v>
      </c>
      <c r="J291" s="153" t="s">
        <v>273</v>
      </c>
      <c r="K291" s="153" t="s">
        <v>257</v>
      </c>
      <c r="L291" s="153" t="s">
        <v>274</v>
      </c>
    </row>
    <row r="292" spans="1:12">
      <c r="A292" s="153">
        <v>291</v>
      </c>
      <c r="B292" s="154" t="s">
        <v>264</v>
      </c>
      <c r="C292" s="154" t="s">
        <v>586</v>
      </c>
      <c r="D292" s="155">
        <v>43249</v>
      </c>
      <c r="E292" s="153" t="s">
        <v>1226</v>
      </c>
      <c r="F292" s="154" t="s">
        <v>1247</v>
      </c>
      <c r="G292" s="156">
        <v>2790000</v>
      </c>
      <c r="H292" s="153">
        <v>8.0399999999999991</v>
      </c>
      <c r="I292" s="153" t="s">
        <v>25</v>
      </c>
      <c r="J292" s="153" t="s">
        <v>289</v>
      </c>
      <c r="K292" s="153" t="s">
        <v>257</v>
      </c>
      <c r="L292" s="153" t="s">
        <v>258</v>
      </c>
    </row>
    <row r="293" spans="1:12">
      <c r="A293" s="153">
        <v>292</v>
      </c>
      <c r="B293" s="154" t="s">
        <v>290</v>
      </c>
      <c r="C293" s="154" t="s">
        <v>587</v>
      </c>
      <c r="D293" s="155">
        <v>43474</v>
      </c>
      <c r="E293" s="153" t="s">
        <v>1226</v>
      </c>
      <c r="F293" s="154" t="s">
        <v>1249</v>
      </c>
      <c r="G293" s="156">
        <v>2130000</v>
      </c>
      <c r="H293" s="153">
        <v>10.4</v>
      </c>
      <c r="I293" s="153" t="s">
        <v>25</v>
      </c>
      <c r="J293" s="153" t="s">
        <v>346</v>
      </c>
      <c r="K293" s="153" t="s">
        <v>262</v>
      </c>
      <c r="L293" s="153" t="s">
        <v>283</v>
      </c>
    </row>
    <row r="294" spans="1:12">
      <c r="A294" s="153">
        <v>293</v>
      </c>
      <c r="B294" s="154" t="s">
        <v>293</v>
      </c>
      <c r="C294" s="154" t="s">
        <v>588</v>
      </c>
      <c r="D294" s="155">
        <v>43835</v>
      </c>
      <c r="E294" s="153" t="s">
        <v>1226</v>
      </c>
      <c r="F294" s="154" t="s">
        <v>1248</v>
      </c>
      <c r="G294" s="156">
        <v>2140000</v>
      </c>
      <c r="H294" s="153">
        <v>8.68</v>
      </c>
      <c r="I294" s="153" t="s">
        <v>260</v>
      </c>
      <c r="J294" s="153" t="s">
        <v>300</v>
      </c>
      <c r="K294" s="153" t="s">
        <v>262</v>
      </c>
      <c r="L294" s="153" t="s">
        <v>283</v>
      </c>
    </row>
    <row r="295" spans="1:12">
      <c r="A295" s="153">
        <v>294</v>
      </c>
      <c r="B295" s="154" t="s">
        <v>296</v>
      </c>
      <c r="C295" s="154" t="s">
        <v>589</v>
      </c>
      <c r="D295" s="155">
        <v>43339</v>
      </c>
      <c r="E295" s="153" t="s">
        <v>1226</v>
      </c>
      <c r="F295" s="154" t="s">
        <v>1248</v>
      </c>
      <c r="G295" s="156">
        <v>3220000</v>
      </c>
      <c r="H295" s="153">
        <v>7.44</v>
      </c>
      <c r="I295" s="153" t="s">
        <v>255</v>
      </c>
      <c r="J295" s="153" t="s">
        <v>261</v>
      </c>
      <c r="K295" s="153" t="s">
        <v>262</v>
      </c>
      <c r="L295" s="153" t="s">
        <v>263</v>
      </c>
    </row>
    <row r="296" spans="1:12">
      <c r="A296" s="153">
        <v>295</v>
      </c>
      <c r="B296" s="154" t="s">
        <v>293</v>
      </c>
      <c r="C296" s="154" t="s">
        <v>590</v>
      </c>
      <c r="D296" s="155">
        <v>43819</v>
      </c>
      <c r="E296" s="153" t="s">
        <v>1226</v>
      </c>
      <c r="F296" s="154" t="s">
        <v>1250</v>
      </c>
      <c r="G296" s="156">
        <v>2310000</v>
      </c>
      <c r="H296" s="153">
        <v>5.24</v>
      </c>
      <c r="I296" s="153" t="s">
        <v>25</v>
      </c>
      <c r="J296" s="153" t="s">
        <v>332</v>
      </c>
      <c r="K296" s="153" t="s">
        <v>257</v>
      </c>
      <c r="L296" s="153" t="s">
        <v>258</v>
      </c>
    </row>
    <row r="297" spans="1:12">
      <c r="A297" s="153">
        <v>296</v>
      </c>
      <c r="B297" s="154" t="s">
        <v>311</v>
      </c>
      <c r="C297" s="154" t="s">
        <v>591</v>
      </c>
      <c r="D297" s="155">
        <v>43262</v>
      </c>
      <c r="E297" s="153" t="s">
        <v>1226</v>
      </c>
      <c r="F297" s="154" t="s">
        <v>1249</v>
      </c>
      <c r="G297" s="156">
        <v>3840000</v>
      </c>
      <c r="H297" s="153">
        <v>7.41</v>
      </c>
      <c r="I297" s="153" t="s">
        <v>25</v>
      </c>
      <c r="J297" s="153" t="s">
        <v>308</v>
      </c>
      <c r="K297" s="153" t="s">
        <v>262</v>
      </c>
      <c r="L297" s="153" t="s">
        <v>270</v>
      </c>
    </row>
    <row r="298" spans="1:12">
      <c r="A298" s="153">
        <v>297</v>
      </c>
      <c r="B298" s="154" t="s">
        <v>311</v>
      </c>
      <c r="C298" s="154" t="s">
        <v>592</v>
      </c>
      <c r="D298" s="155">
        <v>44075</v>
      </c>
      <c r="E298" s="153" t="s">
        <v>1227</v>
      </c>
      <c r="F298" s="154" t="s">
        <v>1247</v>
      </c>
      <c r="G298" s="156">
        <v>3680000</v>
      </c>
      <c r="H298" s="153">
        <v>4.97</v>
      </c>
      <c r="I298" s="153" t="s">
        <v>255</v>
      </c>
      <c r="J298" s="153" t="s">
        <v>282</v>
      </c>
      <c r="K298" s="153" t="s">
        <v>262</v>
      </c>
      <c r="L298" s="153" t="s">
        <v>283</v>
      </c>
    </row>
    <row r="299" spans="1:12">
      <c r="A299" s="153">
        <v>298</v>
      </c>
      <c r="B299" s="154" t="s">
        <v>293</v>
      </c>
      <c r="C299" s="154" t="s">
        <v>593</v>
      </c>
      <c r="D299" s="155">
        <v>43964</v>
      </c>
      <c r="E299" s="153" t="s">
        <v>1226</v>
      </c>
      <c r="F299" s="154" t="s">
        <v>1249</v>
      </c>
      <c r="G299" s="156">
        <v>4090000</v>
      </c>
      <c r="H299" s="153">
        <v>10.83</v>
      </c>
      <c r="I299" s="153" t="s">
        <v>260</v>
      </c>
      <c r="J299" s="153" t="s">
        <v>308</v>
      </c>
      <c r="K299" s="153" t="s">
        <v>262</v>
      </c>
      <c r="L299" s="153" t="s">
        <v>270</v>
      </c>
    </row>
    <row r="300" spans="1:12">
      <c r="A300" s="153">
        <v>299</v>
      </c>
      <c r="B300" s="154" t="s">
        <v>284</v>
      </c>
      <c r="C300" s="154" t="s">
        <v>594</v>
      </c>
      <c r="D300" s="155">
        <v>43950</v>
      </c>
      <c r="E300" s="153" t="s">
        <v>1227</v>
      </c>
      <c r="F300" s="154" t="s">
        <v>1247</v>
      </c>
      <c r="G300" s="156">
        <v>2130000</v>
      </c>
      <c r="H300" s="153">
        <v>10.44</v>
      </c>
      <c r="I300" s="153" t="s">
        <v>255</v>
      </c>
      <c r="J300" s="153" t="s">
        <v>256</v>
      </c>
      <c r="K300" s="153" t="s">
        <v>257</v>
      </c>
      <c r="L300" s="153" t="s">
        <v>258</v>
      </c>
    </row>
    <row r="301" spans="1:12">
      <c r="A301" s="153">
        <v>300</v>
      </c>
      <c r="B301" s="154" t="s">
        <v>311</v>
      </c>
      <c r="C301" s="154" t="s">
        <v>595</v>
      </c>
      <c r="D301" s="155">
        <v>43276</v>
      </c>
      <c r="E301" s="153" t="s">
        <v>1227</v>
      </c>
      <c r="F301" s="154" t="s">
        <v>1247</v>
      </c>
      <c r="G301" s="156">
        <v>4380000</v>
      </c>
      <c r="H301" s="153">
        <v>4.07</v>
      </c>
      <c r="I301" s="153" t="s">
        <v>25</v>
      </c>
      <c r="J301" s="153" t="s">
        <v>286</v>
      </c>
      <c r="K301" s="153" t="s">
        <v>257</v>
      </c>
      <c r="L301" s="153" t="s">
        <v>274</v>
      </c>
    </row>
    <row r="302" spans="1:12">
      <c r="A302" s="153">
        <v>301</v>
      </c>
      <c r="B302" s="154" t="s">
        <v>271</v>
      </c>
      <c r="C302" s="154" t="s">
        <v>596</v>
      </c>
      <c r="D302" s="155">
        <v>43296</v>
      </c>
      <c r="E302" s="153" t="s">
        <v>1227</v>
      </c>
      <c r="F302" s="154" t="s">
        <v>1250</v>
      </c>
      <c r="G302" s="156">
        <v>4950000</v>
      </c>
      <c r="H302" s="153">
        <v>7.68</v>
      </c>
      <c r="I302" s="153" t="s">
        <v>260</v>
      </c>
      <c r="J302" s="153" t="s">
        <v>295</v>
      </c>
      <c r="K302" s="153" t="s">
        <v>262</v>
      </c>
      <c r="L302" s="153" t="s">
        <v>270</v>
      </c>
    </row>
    <row r="303" spans="1:12">
      <c r="A303" s="153">
        <v>302</v>
      </c>
      <c r="B303" s="154" t="s">
        <v>293</v>
      </c>
      <c r="C303" s="154" t="s">
        <v>597</v>
      </c>
      <c r="D303" s="155">
        <v>43940</v>
      </c>
      <c r="E303" s="153" t="s">
        <v>1227</v>
      </c>
      <c r="F303" s="154" t="s">
        <v>1248</v>
      </c>
      <c r="G303" s="156">
        <v>4060000</v>
      </c>
      <c r="H303" s="153">
        <v>5.77</v>
      </c>
      <c r="I303" s="153" t="s">
        <v>25</v>
      </c>
      <c r="J303" s="153" t="s">
        <v>282</v>
      </c>
      <c r="K303" s="153" t="s">
        <v>262</v>
      </c>
      <c r="L303" s="153" t="s">
        <v>283</v>
      </c>
    </row>
    <row r="304" spans="1:12">
      <c r="A304" s="153">
        <v>303</v>
      </c>
      <c r="B304" s="154" t="s">
        <v>306</v>
      </c>
      <c r="C304" s="154" t="s">
        <v>598</v>
      </c>
      <c r="D304" s="155">
        <v>43975</v>
      </c>
      <c r="E304" s="153" t="s">
        <v>1226</v>
      </c>
      <c r="F304" s="154" t="s">
        <v>1248</v>
      </c>
      <c r="G304" s="156">
        <v>4630000</v>
      </c>
      <c r="H304" s="153">
        <v>10.41</v>
      </c>
      <c r="I304" s="153" t="s">
        <v>255</v>
      </c>
      <c r="J304" s="153" t="s">
        <v>261</v>
      </c>
      <c r="K304" s="153" t="s">
        <v>262</v>
      </c>
      <c r="L304" s="153" t="s">
        <v>263</v>
      </c>
    </row>
    <row r="305" spans="1:12">
      <c r="A305" s="153">
        <v>304</v>
      </c>
      <c r="B305" s="154" t="s">
        <v>296</v>
      </c>
      <c r="C305" s="154" t="s">
        <v>599</v>
      </c>
      <c r="D305" s="155">
        <v>43446</v>
      </c>
      <c r="E305" s="153" t="s">
        <v>1226</v>
      </c>
      <c r="F305" s="154" t="s">
        <v>1247</v>
      </c>
      <c r="G305" s="156">
        <v>4880000</v>
      </c>
      <c r="H305" s="153">
        <v>6.94</v>
      </c>
      <c r="I305" s="153" t="s">
        <v>260</v>
      </c>
      <c r="J305" s="153" t="s">
        <v>319</v>
      </c>
      <c r="K305" s="153" t="s">
        <v>279</v>
      </c>
      <c r="L305" s="153" t="s">
        <v>279</v>
      </c>
    </row>
    <row r="306" spans="1:12">
      <c r="A306" s="153">
        <v>305</v>
      </c>
      <c r="B306" s="154" t="s">
        <v>293</v>
      </c>
      <c r="C306" s="154" t="s">
        <v>600</v>
      </c>
      <c r="D306" s="155">
        <v>43371</v>
      </c>
      <c r="E306" s="153" t="s">
        <v>1226</v>
      </c>
      <c r="F306" s="154" t="s">
        <v>1249</v>
      </c>
      <c r="G306" s="156">
        <v>3930000</v>
      </c>
      <c r="H306" s="153">
        <v>4.53</v>
      </c>
      <c r="I306" s="153" t="s">
        <v>255</v>
      </c>
      <c r="J306" s="153" t="s">
        <v>332</v>
      </c>
      <c r="K306" s="153" t="s">
        <v>257</v>
      </c>
      <c r="L306" s="153" t="s">
        <v>258</v>
      </c>
    </row>
    <row r="307" spans="1:12">
      <c r="A307" s="153">
        <v>306</v>
      </c>
      <c r="B307" s="154" t="s">
        <v>264</v>
      </c>
      <c r="C307" s="154" t="s">
        <v>601</v>
      </c>
      <c r="D307" s="155">
        <v>43455</v>
      </c>
      <c r="E307" s="153" t="s">
        <v>1226</v>
      </c>
      <c r="F307" s="154" t="s">
        <v>1247</v>
      </c>
      <c r="G307" s="156">
        <v>2560000</v>
      </c>
      <c r="H307" s="153">
        <v>9.59</v>
      </c>
      <c r="I307" s="153" t="s">
        <v>260</v>
      </c>
      <c r="J307" s="153" t="s">
        <v>289</v>
      </c>
      <c r="K307" s="153" t="s">
        <v>257</v>
      </c>
      <c r="L307" s="153" t="s">
        <v>258</v>
      </c>
    </row>
    <row r="308" spans="1:12">
      <c r="A308" s="153">
        <v>307</v>
      </c>
      <c r="B308" s="154" t="s">
        <v>306</v>
      </c>
      <c r="C308" s="154" t="s">
        <v>602</v>
      </c>
      <c r="D308" s="155">
        <v>43199</v>
      </c>
      <c r="E308" s="153" t="s">
        <v>1226</v>
      </c>
      <c r="F308" s="154" t="s">
        <v>1247</v>
      </c>
      <c r="G308" s="156">
        <v>3100000</v>
      </c>
      <c r="H308" s="153">
        <v>4.78</v>
      </c>
      <c r="I308" s="153" t="s">
        <v>25</v>
      </c>
      <c r="J308" s="153" t="s">
        <v>276</v>
      </c>
      <c r="K308" s="153" t="s">
        <v>262</v>
      </c>
      <c r="L308" s="153" t="s">
        <v>263</v>
      </c>
    </row>
    <row r="309" spans="1:12">
      <c r="A309" s="153">
        <v>308</v>
      </c>
      <c r="B309" s="154" t="s">
        <v>293</v>
      </c>
      <c r="C309" s="154" t="s">
        <v>603</v>
      </c>
      <c r="D309" s="155">
        <v>43708</v>
      </c>
      <c r="E309" s="153" t="s">
        <v>1226</v>
      </c>
      <c r="F309" s="154" t="s">
        <v>1250</v>
      </c>
      <c r="G309" s="156">
        <v>3970000</v>
      </c>
      <c r="H309" s="153">
        <v>6.2</v>
      </c>
      <c r="I309" s="153" t="s">
        <v>255</v>
      </c>
      <c r="J309" s="153" t="s">
        <v>276</v>
      </c>
      <c r="K309" s="153" t="s">
        <v>262</v>
      </c>
      <c r="L309" s="153" t="s">
        <v>263</v>
      </c>
    </row>
    <row r="310" spans="1:12">
      <c r="A310" s="153">
        <v>309</v>
      </c>
      <c r="B310" s="154" t="s">
        <v>264</v>
      </c>
      <c r="C310" s="154" t="s">
        <v>604</v>
      </c>
      <c r="D310" s="155">
        <v>43228</v>
      </c>
      <c r="E310" s="153" t="s">
        <v>1227</v>
      </c>
      <c r="F310" s="154" t="s">
        <v>1258</v>
      </c>
      <c r="G310" s="156">
        <v>2890000</v>
      </c>
      <c r="H310" s="153">
        <v>10.7</v>
      </c>
      <c r="I310" s="153" t="s">
        <v>25</v>
      </c>
      <c r="J310" s="153" t="s">
        <v>269</v>
      </c>
      <c r="K310" s="153" t="s">
        <v>262</v>
      </c>
      <c r="L310" s="153" t="s">
        <v>270</v>
      </c>
    </row>
    <row r="311" spans="1:12">
      <c r="A311" s="153">
        <v>310</v>
      </c>
      <c r="B311" s="154" t="s">
        <v>290</v>
      </c>
      <c r="C311" s="154" t="s">
        <v>605</v>
      </c>
      <c r="D311" s="155">
        <v>43414</v>
      </c>
      <c r="E311" s="153" t="s">
        <v>1227</v>
      </c>
      <c r="F311" s="154" t="s">
        <v>1249</v>
      </c>
      <c r="G311" s="156">
        <v>1520000</v>
      </c>
      <c r="H311" s="153">
        <v>4.92</v>
      </c>
      <c r="I311" s="153" t="s">
        <v>255</v>
      </c>
      <c r="J311" s="153" t="s">
        <v>308</v>
      </c>
      <c r="K311" s="153" t="s">
        <v>262</v>
      </c>
      <c r="L311" s="153" t="s">
        <v>270</v>
      </c>
    </row>
    <row r="312" spans="1:12">
      <c r="A312" s="153">
        <v>311</v>
      </c>
      <c r="B312" s="154" t="s">
        <v>311</v>
      </c>
      <c r="C312" s="154" t="s">
        <v>606</v>
      </c>
      <c r="D312" s="155">
        <v>43275</v>
      </c>
      <c r="E312" s="153" t="s">
        <v>1226</v>
      </c>
      <c r="F312" s="154" t="s">
        <v>1250</v>
      </c>
      <c r="G312" s="156">
        <v>4070000</v>
      </c>
      <c r="H312" s="153">
        <v>4.1399999999999997</v>
      </c>
      <c r="I312" s="153" t="s">
        <v>255</v>
      </c>
      <c r="J312" s="153" t="s">
        <v>269</v>
      </c>
      <c r="K312" s="153" t="s">
        <v>262</v>
      </c>
      <c r="L312" s="153" t="s">
        <v>270</v>
      </c>
    </row>
    <row r="313" spans="1:12">
      <c r="A313" s="153">
        <v>312</v>
      </c>
      <c r="B313" s="154" t="s">
        <v>247</v>
      </c>
      <c r="C313" s="154" t="s">
        <v>607</v>
      </c>
      <c r="D313" s="155">
        <v>43722</v>
      </c>
      <c r="E313" s="153" t="s">
        <v>1227</v>
      </c>
      <c r="F313" s="154" t="s">
        <v>1248</v>
      </c>
      <c r="G313" s="156">
        <v>2510000</v>
      </c>
      <c r="H313" s="153">
        <v>4.9000000000000004</v>
      </c>
      <c r="I313" s="153" t="s">
        <v>260</v>
      </c>
      <c r="J313" s="153" t="s">
        <v>300</v>
      </c>
      <c r="K313" s="153" t="s">
        <v>262</v>
      </c>
      <c r="L313" s="153" t="s">
        <v>283</v>
      </c>
    </row>
    <row r="314" spans="1:12">
      <c r="A314" s="153">
        <v>313</v>
      </c>
      <c r="B314" s="154" t="s">
        <v>311</v>
      </c>
      <c r="C314" s="154" t="s">
        <v>608</v>
      </c>
      <c r="D314" s="155">
        <v>43267</v>
      </c>
      <c r="E314" s="153" t="s">
        <v>1227</v>
      </c>
      <c r="F314" s="154" t="s">
        <v>1251</v>
      </c>
      <c r="G314" s="156">
        <v>2660000</v>
      </c>
      <c r="H314" s="153">
        <v>10.98</v>
      </c>
      <c r="I314" s="153" t="s">
        <v>260</v>
      </c>
      <c r="J314" s="153" t="s">
        <v>304</v>
      </c>
      <c r="K314" s="153" t="s">
        <v>257</v>
      </c>
      <c r="L314" s="153" t="s">
        <v>267</v>
      </c>
    </row>
    <row r="315" spans="1:12">
      <c r="A315" s="153">
        <v>314</v>
      </c>
      <c r="B315" s="154" t="s">
        <v>296</v>
      </c>
      <c r="C315" s="154" t="s">
        <v>609</v>
      </c>
      <c r="D315" s="155">
        <v>43704</v>
      </c>
      <c r="E315" s="153" t="s">
        <v>1227</v>
      </c>
      <c r="F315" s="154" t="s">
        <v>1247</v>
      </c>
      <c r="G315" s="156">
        <v>4740000</v>
      </c>
      <c r="H315" s="153">
        <v>7.85</v>
      </c>
      <c r="I315" s="153" t="s">
        <v>255</v>
      </c>
      <c r="J315" s="153" t="s">
        <v>295</v>
      </c>
      <c r="K315" s="153" t="s">
        <v>262</v>
      </c>
      <c r="L315" s="153" t="s">
        <v>270</v>
      </c>
    </row>
    <row r="316" spans="1:12">
      <c r="A316" s="153">
        <v>315</v>
      </c>
      <c r="B316" s="154" t="s">
        <v>296</v>
      </c>
      <c r="C316" s="154" t="s">
        <v>610</v>
      </c>
      <c r="D316" s="155">
        <v>43838</v>
      </c>
      <c r="E316" s="153" t="s">
        <v>1227</v>
      </c>
      <c r="F316" s="154" t="s">
        <v>1248</v>
      </c>
      <c r="G316" s="156">
        <v>1350000</v>
      </c>
      <c r="H316" s="153">
        <v>4.62</v>
      </c>
      <c r="I316" s="153" t="s">
        <v>25</v>
      </c>
      <c r="J316" s="153" t="s">
        <v>346</v>
      </c>
      <c r="K316" s="153" t="s">
        <v>262</v>
      </c>
      <c r="L316" s="153" t="s">
        <v>283</v>
      </c>
    </row>
    <row r="317" spans="1:12">
      <c r="A317" s="153">
        <v>316</v>
      </c>
      <c r="B317" s="154" t="s">
        <v>287</v>
      </c>
      <c r="C317" s="154" t="s">
        <v>611</v>
      </c>
      <c r="D317" s="155">
        <v>43651</v>
      </c>
      <c r="E317" s="153" t="s">
        <v>1226</v>
      </c>
      <c r="F317" s="154" t="s">
        <v>1247</v>
      </c>
      <c r="G317" s="156">
        <v>3810000</v>
      </c>
      <c r="H317" s="153">
        <v>9.48</v>
      </c>
      <c r="I317" s="153" t="s">
        <v>260</v>
      </c>
      <c r="J317" s="153" t="s">
        <v>269</v>
      </c>
      <c r="K317" s="153" t="s">
        <v>262</v>
      </c>
      <c r="L317" s="153" t="s">
        <v>270</v>
      </c>
    </row>
    <row r="318" spans="1:12">
      <c r="A318" s="153">
        <v>317</v>
      </c>
      <c r="B318" s="154" t="s">
        <v>311</v>
      </c>
      <c r="C318" s="154" t="s">
        <v>612</v>
      </c>
      <c r="D318" s="155">
        <v>43378</v>
      </c>
      <c r="E318" s="153" t="s">
        <v>1226</v>
      </c>
      <c r="F318" s="154" t="s">
        <v>1247</v>
      </c>
      <c r="G318" s="156">
        <v>3180000</v>
      </c>
      <c r="H318" s="153">
        <v>6.41</v>
      </c>
      <c r="I318" s="153" t="s">
        <v>255</v>
      </c>
      <c r="J318" s="153" t="s">
        <v>261</v>
      </c>
      <c r="K318" s="153" t="s">
        <v>262</v>
      </c>
      <c r="L318" s="153" t="s">
        <v>263</v>
      </c>
    </row>
    <row r="319" spans="1:12">
      <c r="A319" s="153">
        <v>318</v>
      </c>
      <c r="B319" s="154" t="s">
        <v>264</v>
      </c>
      <c r="C319" s="154" t="s">
        <v>613</v>
      </c>
      <c r="D319" s="155">
        <v>43320</v>
      </c>
      <c r="E319" s="153" t="s">
        <v>1227</v>
      </c>
      <c r="F319" s="154" t="s">
        <v>1248</v>
      </c>
      <c r="G319" s="156">
        <v>3770000</v>
      </c>
      <c r="H319" s="153">
        <v>7.21</v>
      </c>
      <c r="I319" s="153" t="s">
        <v>255</v>
      </c>
      <c r="J319" s="153" t="s">
        <v>326</v>
      </c>
      <c r="K319" s="153" t="s">
        <v>257</v>
      </c>
      <c r="L319" s="153" t="s">
        <v>267</v>
      </c>
    </row>
    <row r="320" spans="1:12">
      <c r="A320" s="153">
        <v>319</v>
      </c>
      <c r="B320" s="154" t="s">
        <v>311</v>
      </c>
      <c r="C320" s="154" t="s">
        <v>614</v>
      </c>
      <c r="D320" s="155">
        <v>43261</v>
      </c>
      <c r="E320" s="153" t="s">
        <v>1226</v>
      </c>
      <c r="F320" s="154" t="s">
        <v>1249</v>
      </c>
      <c r="G320" s="156">
        <v>3990000</v>
      </c>
      <c r="H320" s="153">
        <v>5.94</v>
      </c>
      <c r="I320" s="153" t="s">
        <v>25</v>
      </c>
      <c r="J320" s="153" t="s">
        <v>332</v>
      </c>
      <c r="K320" s="153" t="s">
        <v>257</v>
      </c>
      <c r="L320" s="153" t="s">
        <v>258</v>
      </c>
    </row>
    <row r="321" spans="1:12">
      <c r="A321" s="153">
        <v>320</v>
      </c>
      <c r="B321" s="154" t="s">
        <v>284</v>
      </c>
      <c r="C321" s="154" t="s">
        <v>615</v>
      </c>
      <c r="D321" s="155">
        <v>43253</v>
      </c>
      <c r="E321" s="153" t="s">
        <v>1226</v>
      </c>
      <c r="F321" s="154" t="s">
        <v>1250</v>
      </c>
      <c r="G321" s="156">
        <v>4240000</v>
      </c>
      <c r="H321" s="153">
        <v>11.01</v>
      </c>
      <c r="I321" s="153" t="s">
        <v>255</v>
      </c>
      <c r="J321" s="153" t="s">
        <v>308</v>
      </c>
      <c r="K321" s="153" t="s">
        <v>262</v>
      </c>
      <c r="L321" s="153" t="s">
        <v>270</v>
      </c>
    </row>
    <row r="322" spans="1:12">
      <c r="A322" s="153">
        <v>321</v>
      </c>
      <c r="B322" s="154" t="s">
        <v>284</v>
      </c>
      <c r="C322" s="154" t="s">
        <v>616</v>
      </c>
      <c r="D322" s="155">
        <v>43451</v>
      </c>
      <c r="E322" s="153" t="s">
        <v>1227</v>
      </c>
      <c r="F322" s="154" t="s">
        <v>1250</v>
      </c>
      <c r="G322" s="156">
        <v>4590000</v>
      </c>
      <c r="H322" s="153">
        <v>5.5</v>
      </c>
      <c r="I322" s="153" t="s">
        <v>25</v>
      </c>
      <c r="J322" s="153" t="s">
        <v>261</v>
      </c>
      <c r="K322" s="153" t="s">
        <v>262</v>
      </c>
      <c r="L322" s="153" t="s">
        <v>263</v>
      </c>
    </row>
    <row r="323" spans="1:12">
      <c r="A323" s="153">
        <v>322</v>
      </c>
      <c r="B323" s="154" t="s">
        <v>284</v>
      </c>
      <c r="C323" s="154" t="s">
        <v>617</v>
      </c>
      <c r="D323" s="155">
        <v>43714</v>
      </c>
      <c r="E323" s="153" t="s">
        <v>1226</v>
      </c>
      <c r="F323" s="154" t="s">
        <v>1249</v>
      </c>
      <c r="G323" s="156">
        <v>2370000</v>
      </c>
      <c r="H323" s="153">
        <v>5.96</v>
      </c>
      <c r="I323" s="153" t="s">
        <v>25</v>
      </c>
      <c r="J323" s="153" t="s">
        <v>256</v>
      </c>
      <c r="K323" s="153" t="s">
        <v>257</v>
      </c>
      <c r="L323" s="153" t="s">
        <v>258</v>
      </c>
    </row>
    <row r="324" spans="1:12">
      <c r="A324" s="153">
        <v>323</v>
      </c>
      <c r="B324" s="154" t="s">
        <v>284</v>
      </c>
      <c r="C324" s="154" t="s">
        <v>618</v>
      </c>
      <c r="D324" s="155">
        <v>43835</v>
      </c>
      <c r="E324" s="153" t="s">
        <v>1227</v>
      </c>
      <c r="F324" s="154" t="s">
        <v>1250</v>
      </c>
      <c r="G324" s="156">
        <v>3100000</v>
      </c>
      <c r="H324" s="153">
        <v>11.1</v>
      </c>
      <c r="I324" s="153" t="s">
        <v>260</v>
      </c>
      <c r="J324" s="153" t="s">
        <v>286</v>
      </c>
      <c r="K324" s="153" t="s">
        <v>257</v>
      </c>
      <c r="L324" s="153" t="s">
        <v>274</v>
      </c>
    </row>
    <row r="325" spans="1:12">
      <c r="A325" s="153">
        <v>324</v>
      </c>
      <c r="B325" s="154" t="s">
        <v>311</v>
      </c>
      <c r="C325" s="154" t="s">
        <v>619</v>
      </c>
      <c r="D325" s="155">
        <v>44111</v>
      </c>
      <c r="E325" s="153" t="s">
        <v>1227</v>
      </c>
      <c r="F325" s="154" t="s">
        <v>1258</v>
      </c>
      <c r="G325" s="156">
        <v>4690000</v>
      </c>
      <c r="H325" s="153">
        <v>5.88</v>
      </c>
      <c r="I325" s="153" t="s">
        <v>260</v>
      </c>
      <c r="J325" s="153" t="s">
        <v>276</v>
      </c>
      <c r="K325" s="153" t="s">
        <v>262</v>
      </c>
      <c r="L325" s="153" t="s">
        <v>263</v>
      </c>
    </row>
    <row r="326" spans="1:12">
      <c r="A326" s="153">
        <v>325</v>
      </c>
      <c r="B326" s="154" t="s">
        <v>306</v>
      </c>
      <c r="C326" s="154" t="s">
        <v>620</v>
      </c>
      <c r="D326" s="155">
        <v>43961</v>
      </c>
      <c r="E326" s="153" t="s">
        <v>1226</v>
      </c>
      <c r="F326" s="154" t="s">
        <v>1258</v>
      </c>
      <c r="G326" s="156">
        <v>2640000</v>
      </c>
      <c r="H326" s="153">
        <v>4.12</v>
      </c>
      <c r="I326" s="153" t="s">
        <v>25</v>
      </c>
      <c r="J326" s="153" t="s">
        <v>308</v>
      </c>
      <c r="K326" s="153" t="s">
        <v>262</v>
      </c>
      <c r="L326" s="153" t="s">
        <v>270</v>
      </c>
    </row>
    <row r="327" spans="1:12">
      <c r="A327" s="153">
        <v>326</v>
      </c>
      <c r="B327" s="154" t="s">
        <v>311</v>
      </c>
      <c r="C327" s="154" t="s">
        <v>621</v>
      </c>
      <c r="D327" s="155">
        <v>43875</v>
      </c>
      <c r="E327" s="153" t="s">
        <v>1227</v>
      </c>
      <c r="F327" s="154" t="s">
        <v>1247</v>
      </c>
      <c r="G327" s="156">
        <v>4130000</v>
      </c>
      <c r="H327" s="153">
        <v>7.72</v>
      </c>
      <c r="I327" s="153" t="s">
        <v>25</v>
      </c>
      <c r="J327" s="153" t="s">
        <v>295</v>
      </c>
      <c r="K327" s="153" t="s">
        <v>262</v>
      </c>
      <c r="L327" s="153" t="s">
        <v>270</v>
      </c>
    </row>
    <row r="328" spans="1:12">
      <c r="A328" s="153">
        <v>327</v>
      </c>
      <c r="B328" s="154" t="s">
        <v>296</v>
      </c>
      <c r="C328" s="154" t="s">
        <v>622</v>
      </c>
      <c r="D328" s="155">
        <v>44077</v>
      </c>
      <c r="E328" s="153" t="s">
        <v>1226</v>
      </c>
      <c r="F328" s="154" t="s">
        <v>1250</v>
      </c>
      <c r="G328" s="156">
        <v>4880000</v>
      </c>
      <c r="H328" s="153">
        <v>4.75</v>
      </c>
      <c r="I328" s="153" t="s">
        <v>260</v>
      </c>
      <c r="J328" s="153" t="s">
        <v>329</v>
      </c>
      <c r="K328" s="153" t="s">
        <v>257</v>
      </c>
      <c r="L328" s="153" t="s">
        <v>274</v>
      </c>
    </row>
    <row r="329" spans="1:12">
      <c r="A329" s="153">
        <v>328</v>
      </c>
      <c r="B329" s="154" t="s">
        <v>301</v>
      </c>
      <c r="C329" s="154" t="s">
        <v>623</v>
      </c>
      <c r="D329" s="155">
        <v>43277</v>
      </c>
      <c r="E329" s="153" t="s">
        <v>1226</v>
      </c>
      <c r="F329" s="154" t="s">
        <v>1248</v>
      </c>
      <c r="G329" s="156">
        <v>3470000</v>
      </c>
      <c r="H329" s="153">
        <v>10.98</v>
      </c>
      <c r="I329" s="153" t="s">
        <v>25</v>
      </c>
      <c r="J329" s="153" t="s">
        <v>261</v>
      </c>
      <c r="K329" s="153" t="s">
        <v>262</v>
      </c>
      <c r="L329" s="153" t="s">
        <v>263</v>
      </c>
    </row>
    <row r="330" spans="1:12">
      <c r="A330" s="153">
        <v>329</v>
      </c>
      <c r="B330" s="154" t="s">
        <v>311</v>
      </c>
      <c r="C330" s="154" t="s">
        <v>624</v>
      </c>
      <c r="D330" s="155">
        <v>43927</v>
      </c>
      <c r="E330" s="153" t="s">
        <v>1227</v>
      </c>
      <c r="F330" s="154" t="s">
        <v>1250</v>
      </c>
      <c r="G330" s="156">
        <v>4480000</v>
      </c>
      <c r="H330" s="153">
        <v>8.6</v>
      </c>
      <c r="I330" s="153" t="s">
        <v>260</v>
      </c>
      <c r="J330" s="153" t="s">
        <v>319</v>
      </c>
      <c r="K330" s="153" t="s">
        <v>279</v>
      </c>
      <c r="L330" s="153" t="s">
        <v>279</v>
      </c>
    </row>
    <row r="331" spans="1:12">
      <c r="A331" s="153">
        <v>330</v>
      </c>
      <c r="B331" s="154" t="s">
        <v>264</v>
      </c>
      <c r="C331" s="154" t="s">
        <v>625</v>
      </c>
      <c r="D331" s="155">
        <v>43127</v>
      </c>
      <c r="E331" s="153" t="s">
        <v>1227</v>
      </c>
      <c r="F331" s="154" t="s">
        <v>1258</v>
      </c>
      <c r="G331" s="156">
        <v>3380000</v>
      </c>
      <c r="H331" s="153">
        <v>4.3499999999999996</v>
      </c>
      <c r="I331" s="153" t="s">
        <v>25</v>
      </c>
      <c r="J331" s="153" t="s">
        <v>326</v>
      </c>
      <c r="K331" s="153" t="s">
        <v>257</v>
      </c>
      <c r="L331" s="153" t="s">
        <v>267</v>
      </c>
    </row>
    <row r="332" spans="1:12">
      <c r="A332" s="153">
        <v>331</v>
      </c>
      <c r="B332" s="154" t="s">
        <v>293</v>
      </c>
      <c r="C332" s="154" t="s">
        <v>626</v>
      </c>
      <c r="D332" s="155">
        <v>44084</v>
      </c>
      <c r="E332" s="153" t="s">
        <v>1226</v>
      </c>
      <c r="F332" s="154" t="s">
        <v>1250</v>
      </c>
      <c r="G332" s="156">
        <v>3080000</v>
      </c>
      <c r="H332" s="153">
        <v>7.56</v>
      </c>
      <c r="I332" s="153" t="s">
        <v>260</v>
      </c>
      <c r="J332" s="153" t="s">
        <v>276</v>
      </c>
      <c r="K332" s="153" t="s">
        <v>262</v>
      </c>
      <c r="L332" s="153" t="s">
        <v>263</v>
      </c>
    </row>
    <row r="333" spans="1:12">
      <c r="A333" s="153">
        <v>332</v>
      </c>
      <c r="B333" s="154" t="s">
        <v>311</v>
      </c>
      <c r="C333" s="154" t="s">
        <v>627</v>
      </c>
      <c r="D333" s="155">
        <v>43636</v>
      </c>
      <c r="E333" s="153" t="s">
        <v>1226</v>
      </c>
      <c r="F333" s="154" t="s">
        <v>1249</v>
      </c>
      <c r="G333" s="156">
        <v>3970000</v>
      </c>
      <c r="H333" s="153">
        <v>6.05</v>
      </c>
      <c r="I333" s="153" t="s">
        <v>260</v>
      </c>
      <c r="J333" s="153" t="s">
        <v>346</v>
      </c>
      <c r="K333" s="153" t="s">
        <v>262</v>
      </c>
      <c r="L333" s="153" t="s">
        <v>283</v>
      </c>
    </row>
    <row r="334" spans="1:12">
      <c r="A334" s="153">
        <v>333</v>
      </c>
      <c r="B334" s="154" t="s">
        <v>311</v>
      </c>
      <c r="C334" s="154" t="s">
        <v>628</v>
      </c>
      <c r="D334" s="155">
        <v>43389</v>
      </c>
      <c r="E334" s="153" t="s">
        <v>1226</v>
      </c>
      <c r="F334" s="154" t="s">
        <v>1250</v>
      </c>
      <c r="G334" s="156">
        <v>4970000</v>
      </c>
      <c r="H334" s="153">
        <v>7.56</v>
      </c>
      <c r="I334" s="153" t="s">
        <v>255</v>
      </c>
      <c r="J334" s="153" t="s">
        <v>298</v>
      </c>
      <c r="K334" s="153" t="s">
        <v>262</v>
      </c>
      <c r="L334" s="153" t="s">
        <v>263</v>
      </c>
    </row>
    <row r="335" spans="1:12">
      <c r="A335" s="153">
        <v>334</v>
      </c>
      <c r="B335" s="154" t="s">
        <v>271</v>
      </c>
      <c r="C335" s="154" t="s">
        <v>629</v>
      </c>
      <c r="D335" s="155">
        <v>43327</v>
      </c>
      <c r="E335" s="153" t="s">
        <v>1226</v>
      </c>
      <c r="F335" s="154" t="s">
        <v>1250</v>
      </c>
      <c r="G335" s="156">
        <v>4640000</v>
      </c>
      <c r="H335" s="153">
        <v>5.8</v>
      </c>
      <c r="I335" s="153" t="s">
        <v>255</v>
      </c>
      <c r="J335" s="153" t="s">
        <v>269</v>
      </c>
      <c r="K335" s="153" t="s">
        <v>262</v>
      </c>
      <c r="L335" s="153" t="s">
        <v>270</v>
      </c>
    </row>
    <row r="336" spans="1:12">
      <c r="A336" s="153">
        <v>335</v>
      </c>
      <c r="B336" s="154" t="s">
        <v>311</v>
      </c>
      <c r="C336" s="154" t="s">
        <v>630</v>
      </c>
      <c r="D336" s="155">
        <v>43740</v>
      </c>
      <c r="E336" s="153" t="s">
        <v>1226</v>
      </c>
      <c r="F336" s="154" t="s">
        <v>1250</v>
      </c>
      <c r="G336" s="156">
        <v>3540000</v>
      </c>
      <c r="H336" s="153">
        <v>8.34</v>
      </c>
      <c r="I336" s="153" t="s">
        <v>255</v>
      </c>
      <c r="J336" s="153" t="s">
        <v>273</v>
      </c>
      <c r="K336" s="153" t="s">
        <v>257</v>
      </c>
      <c r="L336" s="153" t="s">
        <v>274</v>
      </c>
    </row>
    <row r="337" spans="1:12">
      <c r="A337" s="153">
        <v>336</v>
      </c>
      <c r="B337" s="154" t="s">
        <v>311</v>
      </c>
      <c r="C337" s="154" t="s">
        <v>631</v>
      </c>
      <c r="D337" s="155">
        <v>44023</v>
      </c>
      <c r="E337" s="153" t="s">
        <v>1227</v>
      </c>
      <c r="F337" s="154" t="s">
        <v>1248</v>
      </c>
      <c r="G337" s="156">
        <v>2780000</v>
      </c>
      <c r="H337" s="153">
        <v>9.52</v>
      </c>
      <c r="I337" s="153" t="s">
        <v>255</v>
      </c>
      <c r="J337" s="153" t="s">
        <v>295</v>
      </c>
      <c r="K337" s="153" t="s">
        <v>262</v>
      </c>
      <c r="L337" s="153" t="s">
        <v>270</v>
      </c>
    </row>
    <row r="338" spans="1:12">
      <c r="A338" s="153">
        <v>337</v>
      </c>
      <c r="B338" s="154" t="s">
        <v>287</v>
      </c>
      <c r="C338" s="154" t="s">
        <v>632</v>
      </c>
      <c r="D338" s="155">
        <v>43260</v>
      </c>
      <c r="E338" s="153" t="s">
        <v>1226</v>
      </c>
      <c r="F338" s="154" t="s">
        <v>1258</v>
      </c>
      <c r="G338" s="156">
        <v>4460000</v>
      </c>
      <c r="H338" s="153">
        <v>9.08</v>
      </c>
      <c r="I338" s="153" t="s">
        <v>260</v>
      </c>
      <c r="J338" s="153" t="s">
        <v>278</v>
      </c>
      <c r="K338" s="153" t="s">
        <v>279</v>
      </c>
      <c r="L338" s="153" t="s">
        <v>279</v>
      </c>
    </row>
    <row r="339" spans="1:12">
      <c r="A339" s="153">
        <v>338</v>
      </c>
      <c r="B339" s="154" t="s">
        <v>311</v>
      </c>
      <c r="C339" s="154" t="s">
        <v>633</v>
      </c>
      <c r="D339" s="155">
        <v>43402</v>
      </c>
      <c r="E339" s="153" t="s">
        <v>1226</v>
      </c>
      <c r="F339" s="154" t="s">
        <v>1248</v>
      </c>
      <c r="G339" s="156">
        <v>2760000</v>
      </c>
      <c r="H339" s="153">
        <v>4.7300000000000004</v>
      </c>
      <c r="I339" s="153" t="s">
        <v>260</v>
      </c>
      <c r="J339" s="153" t="s">
        <v>289</v>
      </c>
      <c r="K339" s="153" t="s">
        <v>257</v>
      </c>
      <c r="L339" s="153" t="s">
        <v>258</v>
      </c>
    </row>
    <row r="340" spans="1:12">
      <c r="A340" s="153">
        <v>339</v>
      </c>
      <c r="B340" s="154" t="s">
        <v>311</v>
      </c>
      <c r="C340" s="154" t="s">
        <v>634</v>
      </c>
      <c r="D340" s="155">
        <v>43215</v>
      </c>
      <c r="E340" s="153" t="s">
        <v>1226</v>
      </c>
      <c r="F340" s="154" t="s">
        <v>1247</v>
      </c>
      <c r="G340" s="156">
        <v>4370000</v>
      </c>
      <c r="H340" s="153">
        <v>6.49</v>
      </c>
      <c r="I340" s="153" t="s">
        <v>25</v>
      </c>
      <c r="J340" s="153" t="s">
        <v>278</v>
      </c>
      <c r="K340" s="153" t="s">
        <v>279</v>
      </c>
      <c r="L340" s="153" t="s">
        <v>279</v>
      </c>
    </row>
    <row r="341" spans="1:12">
      <c r="A341" s="153">
        <v>340</v>
      </c>
      <c r="B341" s="154" t="s">
        <v>264</v>
      </c>
      <c r="C341" s="154" t="s">
        <v>635</v>
      </c>
      <c r="D341" s="155">
        <v>43105</v>
      </c>
      <c r="E341" s="153" t="s">
        <v>1226</v>
      </c>
      <c r="F341" s="154" t="s">
        <v>1250</v>
      </c>
      <c r="G341" s="156">
        <v>4340000</v>
      </c>
      <c r="H341" s="153">
        <v>4.62</v>
      </c>
      <c r="I341" s="153" t="s">
        <v>255</v>
      </c>
      <c r="J341" s="153" t="s">
        <v>304</v>
      </c>
      <c r="K341" s="153" t="s">
        <v>257</v>
      </c>
      <c r="L341" s="153" t="s">
        <v>267</v>
      </c>
    </row>
    <row r="342" spans="1:12">
      <c r="A342" s="153">
        <v>341</v>
      </c>
      <c r="B342" s="154" t="s">
        <v>271</v>
      </c>
      <c r="C342" s="154" t="s">
        <v>636</v>
      </c>
      <c r="D342" s="155">
        <v>43451</v>
      </c>
      <c r="E342" s="153" t="s">
        <v>1226</v>
      </c>
      <c r="F342" s="154" t="s">
        <v>1249</v>
      </c>
      <c r="G342" s="156">
        <v>3570000</v>
      </c>
      <c r="H342" s="153">
        <v>4.1500000000000004</v>
      </c>
      <c r="I342" s="153" t="s">
        <v>255</v>
      </c>
      <c r="J342" s="153" t="s">
        <v>332</v>
      </c>
      <c r="K342" s="153" t="s">
        <v>257</v>
      </c>
      <c r="L342" s="153" t="s">
        <v>258</v>
      </c>
    </row>
    <row r="343" spans="1:12">
      <c r="A343" s="153">
        <v>342</v>
      </c>
      <c r="B343" s="154" t="s">
        <v>284</v>
      </c>
      <c r="C343" s="154" t="s">
        <v>637</v>
      </c>
      <c r="D343" s="155">
        <v>44063</v>
      </c>
      <c r="E343" s="153" t="s">
        <v>1227</v>
      </c>
      <c r="F343" s="154" t="s">
        <v>1248</v>
      </c>
      <c r="G343" s="156">
        <v>3600000</v>
      </c>
      <c r="H343" s="153">
        <v>4.4000000000000004</v>
      </c>
      <c r="I343" s="153" t="s">
        <v>255</v>
      </c>
      <c r="J343" s="153" t="s">
        <v>269</v>
      </c>
      <c r="K343" s="153" t="s">
        <v>262</v>
      </c>
      <c r="L343" s="153" t="s">
        <v>270</v>
      </c>
    </row>
    <row r="344" spans="1:12">
      <c r="A344" s="153">
        <v>343</v>
      </c>
      <c r="B344" s="154" t="s">
        <v>253</v>
      </c>
      <c r="C344" s="154" t="s">
        <v>638</v>
      </c>
      <c r="D344" s="155">
        <v>43810</v>
      </c>
      <c r="E344" s="153" t="s">
        <v>1226</v>
      </c>
      <c r="F344" s="154" t="s">
        <v>1258</v>
      </c>
      <c r="G344" s="156">
        <v>4440000</v>
      </c>
      <c r="H344" s="153">
        <v>6.26</v>
      </c>
      <c r="I344" s="153" t="s">
        <v>255</v>
      </c>
      <c r="J344" s="153" t="s">
        <v>295</v>
      </c>
      <c r="K344" s="153" t="s">
        <v>262</v>
      </c>
      <c r="L344" s="153" t="s">
        <v>270</v>
      </c>
    </row>
    <row r="345" spans="1:12">
      <c r="A345" s="153">
        <v>344</v>
      </c>
      <c r="B345" s="154" t="s">
        <v>253</v>
      </c>
      <c r="C345" s="154" t="s">
        <v>639</v>
      </c>
      <c r="D345" s="155">
        <v>43403</v>
      </c>
      <c r="E345" s="153" t="s">
        <v>1226</v>
      </c>
      <c r="F345" s="154" t="s">
        <v>1247</v>
      </c>
      <c r="G345" s="156">
        <v>4730000</v>
      </c>
      <c r="H345" s="153">
        <v>9.84</v>
      </c>
      <c r="I345" s="153" t="s">
        <v>255</v>
      </c>
      <c r="J345" s="153" t="s">
        <v>266</v>
      </c>
      <c r="K345" s="153" t="s">
        <v>257</v>
      </c>
      <c r="L345" s="153" t="s">
        <v>267</v>
      </c>
    </row>
    <row r="346" spans="1:12">
      <c r="A346" s="153">
        <v>345</v>
      </c>
      <c r="B346" s="154" t="s">
        <v>311</v>
      </c>
      <c r="C346" s="154" t="s">
        <v>640</v>
      </c>
      <c r="D346" s="155">
        <v>43854</v>
      </c>
      <c r="E346" s="153" t="s">
        <v>1226</v>
      </c>
      <c r="F346" s="154" t="s">
        <v>1247</v>
      </c>
      <c r="G346" s="156">
        <v>4940000</v>
      </c>
      <c r="H346" s="153">
        <v>10.17</v>
      </c>
      <c r="I346" s="153" t="s">
        <v>255</v>
      </c>
      <c r="J346" s="153" t="s">
        <v>269</v>
      </c>
      <c r="K346" s="153" t="s">
        <v>262</v>
      </c>
      <c r="L346" s="153" t="s">
        <v>270</v>
      </c>
    </row>
    <row r="347" spans="1:12">
      <c r="A347" s="153">
        <v>346</v>
      </c>
      <c r="B347" s="154" t="s">
        <v>301</v>
      </c>
      <c r="C347" s="154" t="s">
        <v>641</v>
      </c>
      <c r="D347" s="155">
        <v>43892</v>
      </c>
      <c r="E347" s="153" t="s">
        <v>1226</v>
      </c>
      <c r="F347" s="154" t="s">
        <v>1248</v>
      </c>
      <c r="G347" s="156">
        <v>4680000</v>
      </c>
      <c r="H347" s="153">
        <v>5.95</v>
      </c>
      <c r="I347" s="153" t="s">
        <v>260</v>
      </c>
      <c r="J347" s="153" t="s">
        <v>304</v>
      </c>
      <c r="K347" s="153" t="s">
        <v>257</v>
      </c>
      <c r="L347" s="153" t="s">
        <v>267</v>
      </c>
    </row>
    <row r="348" spans="1:12">
      <c r="A348" s="153">
        <v>347</v>
      </c>
      <c r="B348" s="154" t="s">
        <v>290</v>
      </c>
      <c r="C348" s="154" t="s">
        <v>642</v>
      </c>
      <c r="D348" s="155">
        <v>43280</v>
      </c>
      <c r="E348" s="153" t="s">
        <v>1227</v>
      </c>
      <c r="F348" s="154" t="s">
        <v>1248</v>
      </c>
      <c r="G348" s="156">
        <v>2560000</v>
      </c>
      <c r="H348" s="153">
        <v>4.33</v>
      </c>
      <c r="I348" s="153" t="s">
        <v>25</v>
      </c>
      <c r="J348" s="153" t="s">
        <v>273</v>
      </c>
      <c r="K348" s="153" t="s">
        <v>257</v>
      </c>
      <c r="L348" s="153" t="s">
        <v>274</v>
      </c>
    </row>
    <row r="349" spans="1:12">
      <c r="A349" s="153">
        <v>348</v>
      </c>
      <c r="B349" s="154" t="s">
        <v>284</v>
      </c>
      <c r="C349" s="154" t="s">
        <v>643</v>
      </c>
      <c r="D349" s="155">
        <v>44039</v>
      </c>
      <c r="E349" s="153" t="s">
        <v>1227</v>
      </c>
      <c r="F349" s="154" t="s">
        <v>1247</v>
      </c>
      <c r="G349" s="156">
        <v>3510000</v>
      </c>
      <c r="H349" s="153">
        <v>11.09</v>
      </c>
      <c r="I349" s="153" t="s">
        <v>25</v>
      </c>
      <c r="J349" s="153" t="s">
        <v>319</v>
      </c>
      <c r="K349" s="153" t="s">
        <v>279</v>
      </c>
      <c r="L349" s="153" t="s">
        <v>279</v>
      </c>
    </row>
    <row r="350" spans="1:12">
      <c r="A350" s="153">
        <v>349</v>
      </c>
      <c r="B350" s="154" t="s">
        <v>271</v>
      </c>
      <c r="C350" s="154" t="s">
        <v>644</v>
      </c>
      <c r="D350" s="155">
        <v>43432</v>
      </c>
      <c r="E350" s="153" t="s">
        <v>1226</v>
      </c>
      <c r="F350" s="154" t="s">
        <v>1250</v>
      </c>
      <c r="G350" s="156">
        <v>3280000</v>
      </c>
      <c r="H350" s="153">
        <v>6.02</v>
      </c>
      <c r="I350" s="153" t="s">
        <v>25</v>
      </c>
      <c r="J350" s="153" t="s">
        <v>261</v>
      </c>
      <c r="K350" s="153" t="s">
        <v>262</v>
      </c>
      <c r="L350" s="153" t="s">
        <v>263</v>
      </c>
    </row>
    <row r="351" spans="1:12">
      <c r="A351" s="153">
        <v>350</v>
      </c>
      <c r="B351" s="154" t="s">
        <v>306</v>
      </c>
      <c r="C351" s="154" t="s">
        <v>645</v>
      </c>
      <c r="D351" s="155">
        <v>43126</v>
      </c>
      <c r="E351" s="153" t="s">
        <v>1226</v>
      </c>
      <c r="F351" s="154" t="s">
        <v>1250</v>
      </c>
      <c r="G351" s="156">
        <v>4320000</v>
      </c>
      <c r="H351" s="153">
        <v>6.52</v>
      </c>
      <c r="I351" s="153" t="s">
        <v>25</v>
      </c>
      <c r="J351" s="153" t="s">
        <v>300</v>
      </c>
      <c r="K351" s="153" t="s">
        <v>262</v>
      </c>
      <c r="L351" s="153" t="s">
        <v>283</v>
      </c>
    </row>
    <row r="352" spans="1:12">
      <c r="A352" s="153">
        <v>351</v>
      </c>
      <c r="B352" s="154" t="s">
        <v>284</v>
      </c>
      <c r="C352" s="154" t="s">
        <v>646</v>
      </c>
      <c r="D352" s="155">
        <v>44005</v>
      </c>
      <c r="E352" s="153" t="s">
        <v>1226</v>
      </c>
      <c r="F352" s="154" t="s">
        <v>1249</v>
      </c>
      <c r="G352" s="156">
        <v>3910000</v>
      </c>
      <c r="H352" s="153">
        <v>9.8699999999999992</v>
      </c>
      <c r="I352" s="153" t="s">
        <v>260</v>
      </c>
      <c r="J352" s="153" t="s">
        <v>300</v>
      </c>
      <c r="K352" s="153" t="s">
        <v>262</v>
      </c>
      <c r="L352" s="153" t="s">
        <v>283</v>
      </c>
    </row>
    <row r="353" spans="1:12">
      <c r="A353" s="153">
        <v>352</v>
      </c>
      <c r="B353" s="154" t="s">
        <v>253</v>
      </c>
      <c r="C353" s="154" t="s">
        <v>647</v>
      </c>
      <c r="D353" s="155">
        <v>43123</v>
      </c>
      <c r="E353" s="153" t="s">
        <v>1226</v>
      </c>
      <c r="F353" s="154" t="s">
        <v>1248</v>
      </c>
      <c r="G353" s="156">
        <v>4830000</v>
      </c>
      <c r="H353" s="153">
        <v>11.09</v>
      </c>
      <c r="I353" s="153" t="s">
        <v>25</v>
      </c>
      <c r="J353" s="153" t="s">
        <v>326</v>
      </c>
      <c r="K353" s="153" t="s">
        <v>257</v>
      </c>
      <c r="L353" s="153" t="s">
        <v>267</v>
      </c>
    </row>
    <row r="354" spans="1:12">
      <c r="A354" s="153">
        <v>353</v>
      </c>
      <c r="B354" s="154" t="s">
        <v>290</v>
      </c>
      <c r="C354" s="154" t="s">
        <v>648</v>
      </c>
      <c r="D354" s="155">
        <v>43699</v>
      </c>
      <c r="E354" s="153" t="s">
        <v>1226</v>
      </c>
      <c r="F354" s="154" t="s">
        <v>1247</v>
      </c>
      <c r="G354" s="156">
        <v>3060000</v>
      </c>
      <c r="H354" s="153">
        <v>10.89</v>
      </c>
      <c r="I354" s="153" t="s">
        <v>255</v>
      </c>
      <c r="J354" s="153" t="s">
        <v>261</v>
      </c>
      <c r="K354" s="153" t="s">
        <v>262</v>
      </c>
      <c r="L354" s="153" t="s">
        <v>263</v>
      </c>
    </row>
    <row r="355" spans="1:12">
      <c r="A355" s="153">
        <v>354</v>
      </c>
      <c r="B355" s="154" t="s">
        <v>247</v>
      </c>
      <c r="C355" s="154" t="s">
        <v>649</v>
      </c>
      <c r="D355" s="155">
        <v>44029</v>
      </c>
      <c r="E355" s="153" t="s">
        <v>1226</v>
      </c>
      <c r="F355" s="154" t="s">
        <v>1250</v>
      </c>
      <c r="G355" s="156">
        <v>2400000</v>
      </c>
      <c r="H355" s="153">
        <v>9.6999999999999993</v>
      </c>
      <c r="I355" s="153" t="s">
        <v>260</v>
      </c>
      <c r="J355" s="153" t="s">
        <v>326</v>
      </c>
      <c r="K355" s="153" t="s">
        <v>257</v>
      </c>
      <c r="L355" s="153" t="s">
        <v>267</v>
      </c>
    </row>
    <row r="356" spans="1:12">
      <c r="A356" s="153">
        <v>355</v>
      </c>
      <c r="B356" s="154" t="s">
        <v>264</v>
      </c>
      <c r="C356" s="154" t="s">
        <v>650</v>
      </c>
      <c r="D356" s="155">
        <v>44006</v>
      </c>
      <c r="E356" s="153" t="s">
        <v>1226</v>
      </c>
      <c r="F356" s="154" t="s">
        <v>1249</v>
      </c>
      <c r="G356" s="156">
        <v>4650000</v>
      </c>
      <c r="H356" s="153">
        <v>6.18</v>
      </c>
      <c r="I356" s="153" t="s">
        <v>260</v>
      </c>
      <c r="J356" s="153" t="s">
        <v>256</v>
      </c>
      <c r="K356" s="153" t="s">
        <v>257</v>
      </c>
      <c r="L356" s="153" t="s">
        <v>258</v>
      </c>
    </row>
    <row r="357" spans="1:12">
      <c r="A357" s="153">
        <v>356</v>
      </c>
      <c r="B357" s="154" t="s">
        <v>264</v>
      </c>
      <c r="C357" s="154" t="s">
        <v>651</v>
      </c>
      <c r="D357" s="155">
        <v>43383</v>
      </c>
      <c r="E357" s="153" t="s">
        <v>1226</v>
      </c>
      <c r="F357" s="154" t="s">
        <v>1248</v>
      </c>
      <c r="G357" s="156">
        <v>2240000</v>
      </c>
      <c r="H357" s="153">
        <v>6.36</v>
      </c>
      <c r="I357" s="153" t="s">
        <v>25</v>
      </c>
      <c r="J357" s="153" t="s">
        <v>261</v>
      </c>
      <c r="K357" s="153" t="s">
        <v>262</v>
      </c>
      <c r="L357" s="153" t="s">
        <v>263</v>
      </c>
    </row>
    <row r="358" spans="1:12">
      <c r="A358" s="153">
        <v>357</v>
      </c>
      <c r="B358" s="154" t="s">
        <v>296</v>
      </c>
      <c r="C358" s="154" t="s">
        <v>652</v>
      </c>
      <c r="D358" s="155">
        <v>43137</v>
      </c>
      <c r="E358" s="153" t="s">
        <v>1226</v>
      </c>
      <c r="F358" s="154" t="s">
        <v>1249</v>
      </c>
      <c r="G358" s="156">
        <v>4560000</v>
      </c>
      <c r="H358" s="153">
        <v>10.76</v>
      </c>
      <c r="I358" s="153" t="s">
        <v>260</v>
      </c>
      <c r="J358" s="153" t="s">
        <v>308</v>
      </c>
      <c r="K358" s="153" t="s">
        <v>262</v>
      </c>
      <c r="L358" s="153" t="s">
        <v>270</v>
      </c>
    </row>
    <row r="359" spans="1:12">
      <c r="A359" s="153">
        <v>358</v>
      </c>
      <c r="B359" s="154" t="s">
        <v>311</v>
      </c>
      <c r="C359" s="154" t="s">
        <v>653</v>
      </c>
      <c r="D359" s="155">
        <v>44119</v>
      </c>
      <c r="E359" s="153" t="s">
        <v>1226</v>
      </c>
      <c r="F359" s="154" t="s">
        <v>1248</v>
      </c>
      <c r="G359" s="156">
        <v>2000000</v>
      </c>
      <c r="H359" s="153">
        <v>9.17</v>
      </c>
      <c r="I359" s="153" t="s">
        <v>25</v>
      </c>
      <c r="J359" s="153" t="s">
        <v>300</v>
      </c>
      <c r="K359" s="153" t="s">
        <v>262</v>
      </c>
      <c r="L359" s="153" t="s">
        <v>283</v>
      </c>
    </row>
    <row r="360" spans="1:12">
      <c r="A360" s="153">
        <v>359</v>
      </c>
      <c r="B360" s="154" t="s">
        <v>296</v>
      </c>
      <c r="C360" s="154" t="s">
        <v>654</v>
      </c>
      <c r="D360" s="155">
        <v>43301</v>
      </c>
      <c r="E360" s="153" t="s">
        <v>1227</v>
      </c>
      <c r="F360" s="154" t="s">
        <v>1249</v>
      </c>
      <c r="G360" s="156">
        <v>2900000</v>
      </c>
      <c r="H360" s="153">
        <v>9.36</v>
      </c>
      <c r="I360" s="153" t="s">
        <v>25</v>
      </c>
      <c r="J360" s="153" t="s">
        <v>298</v>
      </c>
      <c r="K360" s="153" t="s">
        <v>262</v>
      </c>
      <c r="L360" s="153" t="s">
        <v>263</v>
      </c>
    </row>
    <row r="361" spans="1:12">
      <c r="A361" s="153">
        <v>360</v>
      </c>
      <c r="B361" s="154" t="s">
        <v>311</v>
      </c>
      <c r="C361" s="154" t="s">
        <v>655</v>
      </c>
      <c r="D361" s="155">
        <v>43298</v>
      </c>
      <c r="E361" s="153" t="s">
        <v>1226</v>
      </c>
      <c r="F361" s="154" t="s">
        <v>1249</v>
      </c>
      <c r="G361" s="156">
        <v>3970000</v>
      </c>
      <c r="H361" s="153">
        <v>6.66</v>
      </c>
      <c r="I361" s="153" t="s">
        <v>260</v>
      </c>
      <c r="J361" s="153" t="s">
        <v>346</v>
      </c>
      <c r="K361" s="153" t="s">
        <v>262</v>
      </c>
      <c r="L361" s="153" t="s">
        <v>283</v>
      </c>
    </row>
    <row r="362" spans="1:12">
      <c r="A362" s="153">
        <v>361</v>
      </c>
      <c r="B362" s="154" t="s">
        <v>264</v>
      </c>
      <c r="C362" s="154" t="s">
        <v>656</v>
      </c>
      <c r="D362" s="155">
        <v>43608</v>
      </c>
      <c r="E362" s="153" t="s">
        <v>1226</v>
      </c>
      <c r="F362" s="154" t="s">
        <v>1249</v>
      </c>
      <c r="G362" s="156">
        <v>1670000</v>
      </c>
      <c r="H362" s="153">
        <v>6.92</v>
      </c>
      <c r="I362" s="153" t="s">
        <v>25</v>
      </c>
      <c r="J362" s="153" t="s">
        <v>308</v>
      </c>
      <c r="K362" s="153" t="s">
        <v>262</v>
      </c>
      <c r="L362" s="153" t="s">
        <v>270</v>
      </c>
    </row>
    <row r="363" spans="1:12">
      <c r="A363" s="153">
        <v>362</v>
      </c>
      <c r="B363" s="154" t="s">
        <v>253</v>
      </c>
      <c r="C363" s="154" t="s">
        <v>657</v>
      </c>
      <c r="D363" s="155">
        <v>43144</v>
      </c>
      <c r="E363" s="153" t="s">
        <v>1227</v>
      </c>
      <c r="F363" s="154" t="s">
        <v>1248</v>
      </c>
      <c r="G363" s="156">
        <v>2500000</v>
      </c>
      <c r="H363" s="153">
        <v>9.9499999999999993</v>
      </c>
      <c r="I363" s="153" t="s">
        <v>25</v>
      </c>
      <c r="J363" s="153" t="s">
        <v>256</v>
      </c>
      <c r="K363" s="153" t="s">
        <v>257</v>
      </c>
      <c r="L363" s="153" t="s">
        <v>258</v>
      </c>
    </row>
    <row r="364" spans="1:12">
      <c r="A364" s="153">
        <v>363</v>
      </c>
      <c r="B364" s="154" t="s">
        <v>306</v>
      </c>
      <c r="C364" s="154" t="s">
        <v>658</v>
      </c>
      <c r="D364" s="155">
        <v>43977</v>
      </c>
      <c r="E364" s="153" t="s">
        <v>1226</v>
      </c>
      <c r="F364" s="154" t="s">
        <v>1251</v>
      </c>
      <c r="G364" s="156">
        <v>3090000</v>
      </c>
      <c r="H364" s="153">
        <v>8.9600000000000009</v>
      </c>
      <c r="I364" s="153" t="s">
        <v>25</v>
      </c>
      <c r="J364" s="153" t="s">
        <v>332</v>
      </c>
      <c r="K364" s="153" t="s">
        <v>257</v>
      </c>
      <c r="L364" s="153" t="s">
        <v>258</v>
      </c>
    </row>
    <row r="365" spans="1:12">
      <c r="A365" s="153">
        <v>364</v>
      </c>
      <c r="B365" s="154" t="s">
        <v>287</v>
      </c>
      <c r="C365" s="154" t="s">
        <v>659</v>
      </c>
      <c r="D365" s="155">
        <v>43623</v>
      </c>
      <c r="E365" s="153" t="s">
        <v>1226</v>
      </c>
      <c r="F365" s="154" t="s">
        <v>1251</v>
      </c>
      <c r="G365" s="156">
        <v>3260000</v>
      </c>
      <c r="H365" s="153">
        <v>9.48</v>
      </c>
      <c r="I365" s="153" t="s">
        <v>25</v>
      </c>
      <c r="J365" s="153" t="s">
        <v>266</v>
      </c>
      <c r="K365" s="153" t="s">
        <v>257</v>
      </c>
      <c r="L365" s="153" t="s">
        <v>267</v>
      </c>
    </row>
    <row r="366" spans="1:12">
      <c r="A366" s="153">
        <v>365</v>
      </c>
      <c r="B366" s="154" t="s">
        <v>293</v>
      </c>
      <c r="C366" s="154" t="s">
        <v>660</v>
      </c>
      <c r="D366" s="155">
        <v>43344</v>
      </c>
      <c r="E366" s="153" t="s">
        <v>1226</v>
      </c>
      <c r="F366" s="154" t="s">
        <v>1249</v>
      </c>
      <c r="G366" s="156">
        <v>4020000</v>
      </c>
      <c r="H366" s="153">
        <v>8.69</v>
      </c>
      <c r="I366" s="153" t="s">
        <v>255</v>
      </c>
      <c r="J366" s="153" t="s">
        <v>346</v>
      </c>
      <c r="K366" s="153" t="s">
        <v>262</v>
      </c>
      <c r="L366" s="153" t="s">
        <v>283</v>
      </c>
    </row>
    <row r="367" spans="1:12">
      <c r="A367" s="153">
        <v>366</v>
      </c>
      <c r="B367" s="154" t="s">
        <v>293</v>
      </c>
      <c r="C367" s="154" t="s">
        <v>661</v>
      </c>
      <c r="D367" s="155">
        <v>43968</v>
      </c>
      <c r="E367" s="153" t="s">
        <v>1226</v>
      </c>
      <c r="F367" s="154" t="s">
        <v>1249</v>
      </c>
      <c r="G367" s="156">
        <v>1730000</v>
      </c>
      <c r="H367" s="153">
        <v>9.5299999999999994</v>
      </c>
      <c r="I367" s="153" t="s">
        <v>25</v>
      </c>
      <c r="J367" s="153" t="s">
        <v>308</v>
      </c>
      <c r="K367" s="153" t="s">
        <v>262</v>
      </c>
      <c r="L367" s="153" t="s">
        <v>270</v>
      </c>
    </row>
    <row r="368" spans="1:12">
      <c r="A368" s="153">
        <v>367</v>
      </c>
      <c r="B368" s="154" t="s">
        <v>284</v>
      </c>
      <c r="C368" s="154" t="s">
        <v>662</v>
      </c>
      <c r="D368" s="155">
        <v>43718</v>
      </c>
      <c r="E368" s="153" t="s">
        <v>1226</v>
      </c>
      <c r="F368" s="154" t="s">
        <v>1249</v>
      </c>
      <c r="G368" s="156">
        <v>4660000</v>
      </c>
      <c r="H368" s="153">
        <v>8.9</v>
      </c>
      <c r="I368" s="153" t="s">
        <v>260</v>
      </c>
      <c r="J368" s="153" t="s">
        <v>326</v>
      </c>
      <c r="K368" s="153" t="s">
        <v>257</v>
      </c>
      <c r="L368" s="153" t="s">
        <v>267</v>
      </c>
    </row>
    <row r="369" spans="1:12">
      <c r="A369" s="153">
        <v>368</v>
      </c>
      <c r="B369" s="154" t="s">
        <v>296</v>
      </c>
      <c r="C369" s="154" t="s">
        <v>663</v>
      </c>
      <c r="D369" s="155">
        <v>43746</v>
      </c>
      <c r="E369" s="153" t="s">
        <v>1227</v>
      </c>
      <c r="F369" s="154" t="s">
        <v>1258</v>
      </c>
      <c r="G369" s="156">
        <v>1670000</v>
      </c>
      <c r="H369" s="153">
        <v>8.8000000000000007</v>
      </c>
      <c r="I369" s="153" t="s">
        <v>260</v>
      </c>
      <c r="J369" s="153" t="s">
        <v>332</v>
      </c>
      <c r="K369" s="153" t="s">
        <v>257</v>
      </c>
      <c r="L369" s="153" t="s">
        <v>258</v>
      </c>
    </row>
    <row r="370" spans="1:12">
      <c r="A370" s="153">
        <v>369</v>
      </c>
      <c r="B370" s="154" t="s">
        <v>293</v>
      </c>
      <c r="C370" s="154" t="s">
        <v>664</v>
      </c>
      <c r="D370" s="155">
        <v>43882</v>
      </c>
      <c r="E370" s="153" t="s">
        <v>1226</v>
      </c>
      <c r="F370" s="154" t="s">
        <v>1250</v>
      </c>
      <c r="G370" s="156">
        <v>4910000</v>
      </c>
      <c r="H370" s="153">
        <v>10.83</v>
      </c>
      <c r="I370" s="153" t="s">
        <v>25</v>
      </c>
      <c r="J370" s="153" t="s">
        <v>329</v>
      </c>
      <c r="K370" s="153" t="s">
        <v>257</v>
      </c>
      <c r="L370" s="153" t="s">
        <v>274</v>
      </c>
    </row>
    <row r="371" spans="1:12">
      <c r="A371" s="153">
        <v>370</v>
      </c>
      <c r="B371" s="154" t="s">
        <v>264</v>
      </c>
      <c r="C371" s="154" t="s">
        <v>665</v>
      </c>
      <c r="D371" s="155">
        <v>43142</v>
      </c>
      <c r="E371" s="153" t="s">
        <v>1227</v>
      </c>
      <c r="F371" s="154" t="s">
        <v>1247</v>
      </c>
      <c r="G371" s="156">
        <v>4860000</v>
      </c>
      <c r="H371" s="153">
        <v>9.14</v>
      </c>
      <c r="I371" s="153" t="s">
        <v>255</v>
      </c>
      <c r="J371" s="153" t="s">
        <v>289</v>
      </c>
      <c r="K371" s="153" t="s">
        <v>257</v>
      </c>
      <c r="L371" s="153" t="s">
        <v>258</v>
      </c>
    </row>
    <row r="372" spans="1:12">
      <c r="A372" s="153">
        <v>371</v>
      </c>
      <c r="B372" s="154" t="s">
        <v>290</v>
      </c>
      <c r="C372" s="154" t="s">
        <v>666</v>
      </c>
      <c r="D372" s="155">
        <v>43453</v>
      </c>
      <c r="E372" s="153" t="s">
        <v>1226</v>
      </c>
      <c r="F372" s="154" t="s">
        <v>1250</v>
      </c>
      <c r="G372" s="156">
        <v>3450000</v>
      </c>
      <c r="H372" s="153">
        <v>10.97</v>
      </c>
      <c r="I372" s="153" t="s">
        <v>260</v>
      </c>
      <c r="J372" s="153" t="s">
        <v>298</v>
      </c>
      <c r="K372" s="153" t="s">
        <v>262</v>
      </c>
      <c r="L372" s="153" t="s">
        <v>263</v>
      </c>
    </row>
    <row r="373" spans="1:12">
      <c r="A373" s="153">
        <v>372</v>
      </c>
      <c r="B373" s="154" t="s">
        <v>264</v>
      </c>
      <c r="C373" s="154" t="s">
        <v>667</v>
      </c>
      <c r="D373" s="155">
        <v>43725</v>
      </c>
      <c r="E373" s="153" t="s">
        <v>1226</v>
      </c>
      <c r="F373" s="154" t="s">
        <v>1258</v>
      </c>
      <c r="G373" s="156">
        <v>3430000</v>
      </c>
      <c r="H373" s="153">
        <v>10.33</v>
      </c>
      <c r="I373" s="153" t="s">
        <v>25</v>
      </c>
      <c r="J373" s="153" t="s">
        <v>346</v>
      </c>
      <c r="K373" s="153" t="s">
        <v>262</v>
      </c>
      <c r="L373" s="153" t="s">
        <v>283</v>
      </c>
    </row>
    <row r="374" spans="1:12">
      <c r="A374" s="153">
        <v>373</v>
      </c>
      <c r="B374" s="154" t="s">
        <v>271</v>
      </c>
      <c r="C374" s="154" t="s">
        <v>668</v>
      </c>
      <c r="D374" s="155">
        <v>43453</v>
      </c>
      <c r="E374" s="153" t="s">
        <v>1227</v>
      </c>
      <c r="F374" s="154" t="s">
        <v>1248</v>
      </c>
      <c r="G374" s="156">
        <v>3550000</v>
      </c>
      <c r="H374" s="153">
        <v>8.07</v>
      </c>
      <c r="I374" s="153" t="s">
        <v>255</v>
      </c>
      <c r="J374" s="153" t="s">
        <v>304</v>
      </c>
      <c r="K374" s="153" t="s">
        <v>257</v>
      </c>
      <c r="L374" s="153" t="s">
        <v>267</v>
      </c>
    </row>
    <row r="375" spans="1:12">
      <c r="A375" s="153">
        <v>374</v>
      </c>
      <c r="B375" s="154" t="s">
        <v>284</v>
      </c>
      <c r="C375" s="154" t="s">
        <v>669</v>
      </c>
      <c r="D375" s="155">
        <v>43525</v>
      </c>
      <c r="E375" s="153" t="s">
        <v>1226</v>
      </c>
      <c r="F375" s="154" t="s">
        <v>1247</v>
      </c>
      <c r="G375" s="156">
        <v>1810000</v>
      </c>
      <c r="H375" s="153">
        <v>9.26</v>
      </c>
      <c r="I375" s="153" t="s">
        <v>25</v>
      </c>
      <c r="J375" s="153" t="s">
        <v>298</v>
      </c>
      <c r="K375" s="153" t="s">
        <v>262</v>
      </c>
      <c r="L375" s="153" t="s">
        <v>263</v>
      </c>
    </row>
    <row r="376" spans="1:12">
      <c r="A376" s="153">
        <v>375</v>
      </c>
      <c r="B376" s="154" t="s">
        <v>264</v>
      </c>
      <c r="C376" s="154" t="s">
        <v>670</v>
      </c>
      <c r="D376" s="155">
        <v>43265</v>
      </c>
      <c r="E376" s="153" t="s">
        <v>1227</v>
      </c>
      <c r="F376" s="154" t="s">
        <v>1247</v>
      </c>
      <c r="G376" s="156">
        <v>4050000</v>
      </c>
      <c r="H376" s="153">
        <v>7.23</v>
      </c>
      <c r="I376" s="153" t="s">
        <v>255</v>
      </c>
      <c r="J376" s="153" t="s">
        <v>273</v>
      </c>
      <c r="K376" s="153" t="s">
        <v>257</v>
      </c>
      <c r="L376" s="153" t="s">
        <v>274</v>
      </c>
    </row>
    <row r="377" spans="1:12">
      <c r="A377" s="153">
        <v>376</v>
      </c>
      <c r="B377" s="154" t="s">
        <v>311</v>
      </c>
      <c r="C377" s="154" t="s">
        <v>671</v>
      </c>
      <c r="D377" s="155">
        <v>43524</v>
      </c>
      <c r="E377" s="153" t="s">
        <v>1227</v>
      </c>
      <c r="F377" s="154" t="s">
        <v>1247</v>
      </c>
      <c r="G377" s="156">
        <v>2360000</v>
      </c>
      <c r="H377" s="153">
        <v>4.79</v>
      </c>
      <c r="I377" s="153" t="s">
        <v>25</v>
      </c>
      <c r="J377" s="153" t="s">
        <v>319</v>
      </c>
      <c r="K377" s="153" t="s">
        <v>279</v>
      </c>
      <c r="L377" s="153" t="s">
        <v>279</v>
      </c>
    </row>
    <row r="378" spans="1:12">
      <c r="A378" s="153">
        <v>377</v>
      </c>
      <c r="B378" s="154" t="s">
        <v>264</v>
      </c>
      <c r="C378" s="154" t="s">
        <v>672</v>
      </c>
      <c r="D378" s="155">
        <v>43864</v>
      </c>
      <c r="E378" s="153" t="s">
        <v>1227</v>
      </c>
      <c r="F378" s="154" t="s">
        <v>1258</v>
      </c>
      <c r="G378" s="156">
        <v>4050000</v>
      </c>
      <c r="H378" s="153">
        <v>8.9700000000000006</v>
      </c>
      <c r="I378" s="153" t="s">
        <v>25</v>
      </c>
      <c r="J378" s="153" t="s">
        <v>256</v>
      </c>
      <c r="K378" s="153" t="s">
        <v>257</v>
      </c>
      <c r="L378" s="153" t="s">
        <v>258</v>
      </c>
    </row>
    <row r="379" spans="1:12">
      <c r="A379" s="153">
        <v>378</v>
      </c>
      <c r="B379" s="154" t="s">
        <v>311</v>
      </c>
      <c r="C379" s="154" t="s">
        <v>673</v>
      </c>
      <c r="D379" s="155">
        <v>43153</v>
      </c>
      <c r="E379" s="153" t="s">
        <v>1226</v>
      </c>
      <c r="F379" s="154" t="s">
        <v>1249</v>
      </c>
      <c r="G379" s="156">
        <v>2190000</v>
      </c>
      <c r="H379" s="153">
        <v>5.94</v>
      </c>
      <c r="I379" s="153" t="s">
        <v>255</v>
      </c>
      <c r="J379" s="153" t="s">
        <v>332</v>
      </c>
      <c r="K379" s="153" t="s">
        <v>257</v>
      </c>
      <c r="L379" s="153" t="s">
        <v>258</v>
      </c>
    </row>
    <row r="380" spans="1:12">
      <c r="A380" s="153">
        <v>379</v>
      </c>
      <c r="B380" s="154" t="s">
        <v>247</v>
      </c>
      <c r="C380" s="154" t="s">
        <v>674</v>
      </c>
      <c r="D380" s="155">
        <v>43738</v>
      </c>
      <c r="E380" s="153" t="s">
        <v>1226</v>
      </c>
      <c r="F380" s="154" t="s">
        <v>1247</v>
      </c>
      <c r="G380" s="156">
        <v>1720000</v>
      </c>
      <c r="H380" s="153">
        <v>10.15</v>
      </c>
      <c r="I380" s="153" t="s">
        <v>260</v>
      </c>
      <c r="J380" s="153" t="s">
        <v>276</v>
      </c>
      <c r="K380" s="153" t="s">
        <v>262</v>
      </c>
      <c r="L380" s="153" t="s">
        <v>263</v>
      </c>
    </row>
    <row r="381" spans="1:12">
      <c r="A381" s="153">
        <v>380</v>
      </c>
      <c r="B381" s="154" t="s">
        <v>306</v>
      </c>
      <c r="C381" s="154" t="s">
        <v>675</v>
      </c>
      <c r="D381" s="155">
        <v>43203</v>
      </c>
      <c r="E381" s="153" t="s">
        <v>1227</v>
      </c>
      <c r="F381" s="154" t="s">
        <v>1249</v>
      </c>
      <c r="G381" s="156">
        <v>3360000</v>
      </c>
      <c r="H381" s="153">
        <v>8.76</v>
      </c>
      <c r="I381" s="153" t="s">
        <v>260</v>
      </c>
      <c r="J381" s="153" t="s">
        <v>266</v>
      </c>
      <c r="K381" s="153" t="s">
        <v>257</v>
      </c>
      <c r="L381" s="153" t="s">
        <v>267</v>
      </c>
    </row>
    <row r="382" spans="1:12">
      <c r="A382" s="153">
        <v>381</v>
      </c>
      <c r="B382" s="154" t="s">
        <v>287</v>
      </c>
      <c r="C382" s="154" t="s">
        <v>676</v>
      </c>
      <c r="D382" s="155">
        <v>44064</v>
      </c>
      <c r="E382" s="153" t="s">
        <v>1226</v>
      </c>
      <c r="F382" s="154" t="s">
        <v>1248</v>
      </c>
      <c r="G382" s="156">
        <v>4390000</v>
      </c>
      <c r="H382" s="153">
        <v>6.43</v>
      </c>
      <c r="I382" s="153" t="s">
        <v>255</v>
      </c>
      <c r="J382" s="153" t="s">
        <v>298</v>
      </c>
      <c r="K382" s="153" t="s">
        <v>262</v>
      </c>
      <c r="L382" s="153" t="s">
        <v>263</v>
      </c>
    </row>
    <row r="383" spans="1:12">
      <c r="A383" s="153">
        <v>382</v>
      </c>
      <c r="B383" s="154" t="s">
        <v>280</v>
      </c>
      <c r="C383" s="154" t="s">
        <v>677</v>
      </c>
      <c r="D383" s="155">
        <v>44081</v>
      </c>
      <c r="E383" s="153" t="s">
        <v>1226</v>
      </c>
      <c r="F383" s="154" t="s">
        <v>1248</v>
      </c>
      <c r="G383" s="156">
        <v>2550000</v>
      </c>
      <c r="H383" s="153">
        <v>9.15</v>
      </c>
      <c r="I383" s="153" t="s">
        <v>260</v>
      </c>
      <c r="J383" s="153" t="s">
        <v>273</v>
      </c>
      <c r="K383" s="153" t="s">
        <v>257</v>
      </c>
      <c r="L383" s="153" t="s">
        <v>274</v>
      </c>
    </row>
    <row r="384" spans="1:12">
      <c r="A384" s="153">
        <v>383</v>
      </c>
      <c r="B384" s="154" t="s">
        <v>253</v>
      </c>
      <c r="C384" s="154" t="s">
        <v>678</v>
      </c>
      <c r="D384" s="155">
        <v>43244</v>
      </c>
      <c r="E384" s="153" t="s">
        <v>1227</v>
      </c>
      <c r="F384" s="154" t="s">
        <v>1258</v>
      </c>
      <c r="G384" s="156">
        <v>4740000</v>
      </c>
      <c r="H384" s="153">
        <v>5.33</v>
      </c>
      <c r="I384" s="153" t="s">
        <v>25</v>
      </c>
      <c r="J384" s="153" t="s">
        <v>266</v>
      </c>
      <c r="K384" s="153" t="s">
        <v>257</v>
      </c>
      <c r="L384" s="153" t="s">
        <v>267</v>
      </c>
    </row>
    <row r="385" spans="1:12">
      <c r="A385" s="153">
        <v>384</v>
      </c>
      <c r="B385" s="154" t="s">
        <v>311</v>
      </c>
      <c r="C385" s="154" t="s">
        <v>679</v>
      </c>
      <c r="D385" s="155">
        <v>43815</v>
      </c>
      <c r="E385" s="153" t="s">
        <v>1226</v>
      </c>
      <c r="F385" s="154" t="s">
        <v>1249</v>
      </c>
      <c r="G385" s="156">
        <v>4020000</v>
      </c>
      <c r="H385" s="153">
        <v>5.42</v>
      </c>
      <c r="I385" s="153" t="s">
        <v>260</v>
      </c>
      <c r="J385" s="153" t="s">
        <v>278</v>
      </c>
      <c r="K385" s="153" t="s">
        <v>279</v>
      </c>
      <c r="L385" s="153" t="s">
        <v>279</v>
      </c>
    </row>
    <row r="386" spans="1:12">
      <c r="A386" s="153">
        <v>385</v>
      </c>
      <c r="B386" s="154" t="s">
        <v>247</v>
      </c>
      <c r="C386" s="154" t="s">
        <v>680</v>
      </c>
      <c r="D386" s="155">
        <v>43284</v>
      </c>
      <c r="E386" s="153" t="s">
        <v>1226</v>
      </c>
      <c r="F386" s="154" t="s">
        <v>1248</v>
      </c>
      <c r="G386" s="156">
        <v>3630000</v>
      </c>
      <c r="H386" s="153">
        <v>10.62</v>
      </c>
      <c r="I386" s="153" t="s">
        <v>255</v>
      </c>
      <c r="J386" s="153" t="s">
        <v>266</v>
      </c>
      <c r="K386" s="153" t="s">
        <v>257</v>
      </c>
      <c r="L386" s="153" t="s">
        <v>267</v>
      </c>
    </row>
    <row r="387" spans="1:12">
      <c r="A387" s="153">
        <v>386</v>
      </c>
      <c r="B387" s="154" t="s">
        <v>293</v>
      </c>
      <c r="C387" s="154" t="s">
        <v>681</v>
      </c>
      <c r="D387" s="155">
        <v>43652</v>
      </c>
      <c r="E387" s="153" t="s">
        <v>1226</v>
      </c>
      <c r="F387" s="154" t="s">
        <v>1250</v>
      </c>
      <c r="G387" s="156">
        <v>4180000</v>
      </c>
      <c r="H387" s="153">
        <v>6.04</v>
      </c>
      <c r="I387" s="153" t="s">
        <v>25</v>
      </c>
      <c r="J387" s="153" t="s">
        <v>289</v>
      </c>
      <c r="K387" s="153" t="s">
        <v>257</v>
      </c>
      <c r="L387" s="153" t="s">
        <v>258</v>
      </c>
    </row>
    <row r="388" spans="1:12">
      <c r="A388" s="153">
        <v>387</v>
      </c>
      <c r="B388" s="154" t="s">
        <v>264</v>
      </c>
      <c r="C388" s="154" t="s">
        <v>682</v>
      </c>
      <c r="D388" s="155">
        <v>43249</v>
      </c>
      <c r="E388" s="153" t="s">
        <v>1226</v>
      </c>
      <c r="F388" s="154" t="s">
        <v>1248</v>
      </c>
      <c r="G388" s="156">
        <v>2790000</v>
      </c>
      <c r="H388" s="153">
        <v>9.3699999999999992</v>
      </c>
      <c r="I388" s="153" t="s">
        <v>260</v>
      </c>
      <c r="J388" s="153" t="s">
        <v>276</v>
      </c>
      <c r="K388" s="153" t="s">
        <v>262</v>
      </c>
      <c r="L388" s="153" t="s">
        <v>263</v>
      </c>
    </row>
    <row r="389" spans="1:12">
      <c r="A389" s="153">
        <v>388</v>
      </c>
      <c r="B389" s="154" t="s">
        <v>301</v>
      </c>
      <c r="C389" s="154" t="s">
        <v>683</v>
      </c>
      <c r="D389" s="155">
        <v>44090</v>
      </c>
      <c r="E389" s="153" t="s">
        <v>1226</v>
      </c>
      <c r="F389" s="154" t="s">
        <v>1247</v>
      </c>
      <c r="G389" s="156">
        <v>3750000</v>
      </c>
      <c r="H389" s="153">
        <v>4.1399999999999997</v>
      </c>
      <c r="I389" s="153" t="s">
        <v>260</v>
      </c>
      <c r="J389" s="153" t="s">
        <v>308</v>
      </c>
      <c r="K389" s="153" t="s">
        <v>262</v>
      </c>
      <c r="L389" s="153" t="s">
        <v>270</v>
      </c>
    </row>
    <row r="390" spans="1:12">
      <c r="A390" s="153">
        <v>389</v>
      </c>
      <c r="B390" s="154" t="s">
        <v>287</v>
      </c>
      <c r="C390" s="154" t="s">
        <v>684</v>
      </c>
      <c r="D390" s="155">
        <v>43620</v>
      </c>
      <c r="E390" s="153" t="s">
        <v>1227</v>
      </c>
      <c r="F390" s="154" t="s">
        <v>1250</v>
      </c>
      <c r="G390" s="156">
        <v>3160000</v>
      </c>
      <c r="H390" s="153">
        <v>5.84</v>
      </c>
      <c r="I390" s="153" t="s">
        <v>260</v>
      </c>
      <c r="J390" s="153" t="s">
        <v>266</v>
      </c>
      <c r="K390" s="153" t="s">
        <v>257</v>
      </c>
      <c r="L390" s="153" t="s">
        <v>267</v>
      </c>
    </row>
    <row r="391" spans="1:12">
      <c r="A391" s="153">
        <v>390</v>
      </c>
      <c r="B391" s="154" t="s">
        <v>311</v>
      </c>
      <c r="C391" s="154" t="s">
        <v>685</v>
      </c>
      <c r="D391" s="155">
        <v>43860</v>
      </c>
      <c r="E391" s="153" t="s">
        <v>1226</v>
      </c>
      <c r="F391" s="154" t="s">
        <v>1247</v>
      </c>
      <c r="G391" s="156">
        <v>3840000</v>
      </c>
      <c r="H391" s="153">
        <v>6.46</v>
      </c>
      <c r="I391" s="153" t="s">
        <v>25</v>
      </c>
      <c r="J391" s="153" t="s">
        <v>282</v>
      </c>
      <c r="K391" s="153" t="s">
        <v>262</v>
      </c>
      <c r="L391" s="153" t="s">
        <v>283</v>
      </c>
    </row>
    <row r="392" spans="1:12">
      <c r="A392" s="153">
        <v>391</v>
      </c>
      <c r="B392" s="154" t="s">
        <v>293</v>
      </c>
      <c r="C392" s="154" t="s">
        <v>686</v>
      </c>
      <c r="D392" s="155">
        <v>43206</v>
      </c>
      <c r="E392" s="153" t="s">
        <v>1226</v>
      </c>
      <c r="F392" s="154" t="s">
        <v>1251</v>
      </c>
      <c r="G392" s="156">
        <v>1870000</v>
      </c>
      <c r="H392" s="153">
        <v>8.4499999999999993</v>
      </c>
      <c r="I392" s="153" t="s">
        <v>255</v>
      </c>
      <c r="J392" s="153" t="s">
        <v>346</v>
      </c>
      <c r="K392" s="153" t="s">
        <v>262</v>
      </c>
      <c r="L392" s="153" t="s">
        <v>283</v>
      </c>
    </row>
    <row r="393" spans="1:12">
      <c r="A393" s="153">
        <v>392</v>
      </c>
      <c r="B393" s="154" t="s">
        <v>293</v>
      </c>
      <c r="C393" s="154" t="s">
        <v>687</v>
      </c>
      <c r="D393" s="155">
        <v>43148</v>
      </c>
      <c r="E393" s="153" t="s">
        <v>1226</v>
      </c>
      <c r="F393" s="154" t="s">
        <v>1249</v>
      </c>
      <c r="G393" s="156">
        <v>1950000</v>
      </c>
      <c r="H393" s="153">
        <v>6.52</v>
      </c>
      <c r="I393" s="153" t="s">
        <v>255</v>
      </c>
      <c r="J393" s="153" t="s">
        <v>286</v>
      </c>
      <c r="K393" s="153" t="s">
        <v>257</v>
      </c>
      <c r="L393" s="153" t="s">
        <v>274</v>
      </c>
    </row>
    <row r="394" spans="1:12">
      <c r="A394" s="153">
        <v>393</v>
      </c>
      <c r="B394" s="154" t="s">
        <v>311</v>
      </c>
      <c r="C394" s="154" t="s">
        <v>688</v>
      </c>
      <c r="D394" s="155">
        <v>44027</v>
      </c>
      <c r="E394" s="153" t="s">
        <v>1227</v>
      </c>
      <c r="F394" s="154" t="s">
        <v>1247</v>
      </c>
      <c r="G394" s="156">
        <v>3420000</v>
      </c>
      <c r="H394" s="153">
        <v>9.6300000000000008</v>
      </c>
      <c r="I394" s="153" t="s">
        <v>260</v>
      </c>
      <c r="J394" s="153" t="s">
        <v>282</v>
      </c>
      <c r="K394" s="153" t="s">
        <v>262</v>
      </c>
      <c r="L394" s="153" t="s">
        <v>283</v>
      </c>
    </row>
    <row r="395" spans="1:12">
      <c r="A395" s="153">
        <v>394</v>
      </c>
      <c r="B395" s="154" t="s">
        <v>253</v>
      </c>
      <c r="C395" s="154" t="s">
        <v>689</v>
      </c>
      <c r="D395" s="155">
        <v>43472</v>
      </c>
      <c r="E395" s="153" t="s">
        <v>1226</v>
      </c>
      <c r="F395" s="154" t="s">
        <v>1249</v>
      </c>
      <c r="G395" s="156">
        <v>3220000</v>
      </c>
      <c r="H395" s="153">
        <v>8.48</v>
      </c>
      <c r="I395" s="153" t="s">
        <v>260</v>
      </c>
      <c r="J395" s="153" t="s">
        <v>298</v>
      </c>
      <c r="K395" s="153" t="s">
        <v>262</v>
      </c>
      <c r="L395" s="153" t="s">
        <v>263</v>
      </c>
    </row>
    <row r="396" spans="1:12">
      <c r="A396" s="153">
        <v>395</v>
      </c>
      <c r="B396" s="154" t="s">
        <v>301</v>
      </c>
      <c r="C396" s="154" t="s">
        <v>690</v>
      </c>
      <c r="D396" s="155">
        <v>43631</v>
      </c>
      <c r="E396" s="153" t="s">
        <v>1226</v>
      </c>
      <c r="F396" s="154" t="s">
        <v>1247</v>
      </c>
      <c r="G396" s="156">
        <v>1910000</v>
      </c>
      <c r="H396" s="153">
        <v>10.26</v>
      </c>
      <c r="I396" s="153" t="s">
        <v>260</v>
      </c>
      <c r="J396" s="153" t="s">
        <v>269</v>
      </c>
      <c r="K396" s="153" t="s">
        <v>262</v>
      </c>
      <c r="L396" s="153" t="s">
        <v>270</v>
      </c>
    </row>
    <row r="397" spans="1:12">
      <c r="A397" s="153">
        <v>396</v>
      </c>
      <c r="B397" s="154" t="s">
        <v>293</v>
      </c>
      <c r="C397" s="154" t="s">
        <v>691</v>
      </c>
      <c r="D397" s="155">
        <v>44068</v>
      </c>
      <c r="E397" s="153" t="s">
        <v>1226</v>
      </c>
      <c r="F397" s="154" t="s">
        <v>1247</v>
      </c>
      <c r="G397" s="156">
        <v>3910000</v>
      </c>
      <c r="H397" s="153">
        <v>4.91</v>
      </c>
      <c r="I397" s="153" t="s">
        <v>260</v>
      </c>
      <c r="J397" s="153" t="s">
        <v>319</v>
      </c>
      <c r="K397" s="153" t="s">
        <v>279</v>
      </c>
      <c r="L397" s="153" t="s">
        <v>279</v>
      </c>
    </row>
    <row r="398" spans="1:12">
      <c r="A398" s="153">
        <v>397</v>
      </c>
      <c r="B398" s="154" t="s">
        <v>284</v>
      </c>
      <c r="C398" s="154" t="s">
        <v>692</v>
      </c>
      <c r="D398" s="155">
        <v>43531</v>
      </c>
      <c r="E398" s="153" t="s">
        <v>1226</v>
      </c>
      <c r="F398" s="154" t="s">
        <v>1247</v>
      </c>
      <c r="G398" s="156">
        <v>3920000</v>
      </c>
      <c r="H398" s="153">
        <v>4.3</v>
      </c>
      <c r="I398" s="153" t="s">
        <v>255</v>
      </c>
      <c r="J398" s="153" t="s">
        <v>261</v>
      </c>
      <c r="K398" s="153" t="s">
        <v>262</v>
      </c>
      <c r="L398" s="153" t="s">
        <v>263</v>
      </c>
    </row>
    <row r="399" spans="1:12">
      <c r="A399" s="153">
        <v>398</v>
      </c>
      <c r="B399" s="154" t="s">
        <v>264</v>
      </c>
      <c r="C399" s="154" t="s">
        <v>693</v>
      </c>
      <c r="D399" s="155">
        <v>43744</v>
      </c>
      <c r="E399" s="153" t="s">
        <v>1226</v>
      </c>
      <c r="F399" s="154" t="s">
        <v>1249</v>
      </c>
      <c r="G399" s="156">
        <v>4830000</v>
      </c>
      <c r="H399" s="153">
        <v>8.7100000000000009</v>
      </c>
      <c r="I399" s="153" t="s">
        <v>260</v>
      </c>
      <c r="J399" s="153" t="s">
        <v>329</v>
      </c>
      <c r="K399" s="153" t="s">
        <v>257</v>
      </c>
      <c r="L399" s="153" t="s">
        <v>274</v>
      </c>
    </row>
    <row r="400" spans="1:12">
      <c r="A400" s="153">
        <v>399</v>
      </c>
      <c r="B400" s="154" t="s">
        <v>296</v>
      </c>
      <c r="C400" s="154" t="s">
        <v>694</v>
      </c>
      <c r="D400" s="155">
        <v>43733</v>
      </c>
      <c r="E400" s="153" t="s">
        <v>1227</v>
      </c>
      <c r="F400" s="154" t="s">
        <v>1258</v>
      </c>
      <c r="G400" s="156">
        <v>4230000</v>
      </c>
      <c r="H400" s="153">
        <v>8.43</v>
      </c>
      <c r="I400" s="153" t="s">
        <v>25</v>
      </c>
      <c r="J400" s="153" t="s">
        <v>295</v>
      </c>
      <c r="K400" s="153" t="s">
        <v>262</v>
      </c>
      <c r="L400" s="153" t="s">
        <v>270</v>
      </c>
    </row>
    <row r="401" spans="1:12">
      <c r="A401" s="153">
        <v>400</v>
      </c>
      <c r="B401" s="154" t="s">
        <v>284</v>
      </c>
      <c r="C401" s="154" t="s">
        <v>695</v>
      </c>
      <c r="D401" s="155">
        <v>43556</v>
      </c>
      <c r="E401" s="153" t="s">
        <v>1227</v>
      </c>
      <c r="F401" s="154" t="s">
        <v>1248</v>
      </c>
      <c r="G401" s="156">
        <v>1490000</v>
      </c>
      <c r="H401" s="153">
        <v>5.24</v>
      </c>
      <c r="I401" s="153" t="s">
        <v>255</v>
      </c>
      <c r="J401" s="153" t="s">
        <v>346</v>
      </c>
      <c r="K401" s="153" t="s">
        <v>262</v>
      </c>
      <c r="L401" s="153" t="s">
        <v>283</v>
      </c>
    </row>
    <row r="402" spans="1:12">
      <c r="A402" s="153">
        <v>401</v>
      </c>
      <c r="B402" s="154" t="s">
        <v>284</v>
      </c>
      <c r="C402" s="154" t="s">
        <v>696</v>
      </c>
      <c r="D402" s="155">
        <v>43789</v>
      </c>
      <c r="E402" s="153" t="s">
        <v>1227</v>
      </c>
      <c r="F402" s="154" t="s">
        <v>1249</v>
      </c>
      <c r="G402" s="156">
        <v>4480000</v>
      </c>
      <c r="H402" s="153">
        <v>10.050000000000001</v>
      </c>
      <c r="I402" s="153" t="s">
        <v>25</v>
      </c>
      <c r="J402" s="153" t="s">
        <v>332</v>
      </c>
      <c r="K402" s="153" t="s">
        <v>257</v>
      </c>
      <c r="L402" s="153" t="s">
        <v>258</v>
      </c>
    </row>
    <row r="403" spans="1:12">
      <c r="A403" s="153">
        <v>402</v>
      </c>
      <c r="B403" s="154" t="s">
        <v>280</v>
      </c>
      <c r="C403" s="154" t="s">
        <v>697</v>
      </c>
      <c r="D403" s="155">
        <v>43417</v>
      </c>
      <c r="E403" s="153" t="s">
        <v>1227</v>
      </c>
      <c r="F403" s="154" t="s">
        <v>1249</v>
      </c>
      <c r="G403" s="156">
        <v>4080000</v>
      </c>
      <c r="H403" s="153">
        <v>8.8800000000000008</v>
      </c>
      <c r="I403" s="153" t="s">
        <v>260</v>
      </c>
      <c r="J403" s="153" t="s">
        <v>282</v>
      </c>
      <c r="K403" s="153" t="s">
        <v>262</v>
      </c>
      <c r="L403" s="153" t="s">
        <v>283</v>
      </c>
    </row>
    <row r="404" spans="1:12">
      <c r="A404" s="153">
        <v>403</v>
      </c>
      <c r="B404" s="154" t="s">
        <v>284</v>
      </c>
      <c r="C404" s="154" t="s">
        <v>698</v>
      </c>
      <c r="D404" s="155">
        <v>43207</v>
      </c>
      <c r="E404" s="153" t="s">
        <v>1227</v>
      </c>
      <c r="F404" s="154" t="s">
        <v>1250</v>
      </c>
      <c r="G404" s="156">
        <v>2970000</v>
      </c>
      <c r="H404" s="153">
        <v>7.9</v>
      </c>
      <c r="I404" s="153" t="s">
        <v>25</v>
      </c>
      <c r="J404" s="153" t="s">
        <v>266</v>
      </c>
      <c r="K404" s="153" t="s">
        <v>257</v>
      </c>
      <c r="L404" s="153" t="s">
        <v>267</v>
      </c>
    </row>
    <row r="405" spans="1:12">
      <c r="A405" s="153">
        <v>404</v>
      </c>
      <c r="B405" s="154" t="s">
        <v>311</v>
      </c>
      <c r="C405" s="154" t="s">
        <v>699</v>
      </c>
      <c r="D405" s="155">
        <v>43199</v>
      </c>
      <c r="E405" s="153" t="s">
        <v>1226</v>
      </c>
      <c r="F405" s="154" t="s">
        <v>1248</v>
      </c>
      <c r="G405" s="156">
        <v>3140000</v>
      </c>
      <c r="H405" s="153">
        <v>9.18</v>
      </c>
      <c r="I405" s="153" t="s">
        <v>255</v>
      </c>
      <c r="J405" s="153" t="s">
        <v>289</v>
      </c>
      <c r="K405" s="153" t="s">
        <v>257</v>
      </c>
      <c r="L405" s="153" t="s">
        <v>258</v>
      </c>
    </row>
    <row r="406" spans="1:12">
      <c r="A406" s="153">
        <v>405</v>
      </c>
      <c r="B406" s="154" t="s">
        <v>301</v>
      </c>
      <c r="C406" s="154" t="s">
        <v>700</v>
      </c>
      <c r="D406" s="155">
        <v>43231</v>
      </c>
      <c r="E406" s="153" t="s">
        <v>1227</v>
      </c>
      <c r="F406" s="154" t="s">
        <v>1249</v>
      </c>
      <c r="G406" s="156">
        <v>3790000</v>
      </c>
      <c r="H406" s="153">
        <v>6.17</v>
      </c>
      <c r="I406" s="153" t="s">
        <v>25</v>
      </c>
      <c r="J406" s="153" t="s">
        <v>326</v>
      </c>
      <c r="K406" s="153" t="s">
        <v>257</v>
      </c>
      <c r="L406" s="153" t="s">
        <v>267</v>
      </c>
    </row>
    <row r="407" spans="1:12">
      <c r="A407" s="153">
        <v>406</v>
      </c>
      <c r="B407" s="154" t="s">
        <v>287</v>
      </c>
      <c r="C407" s="154" t="s">
        <v>701</v>
      </c>
      <c r="D407" s="155">
        <v>43179</v>
      </c>
      <c r="E407" s="153" t="s">
        <v>1226</v>
      </c>
      <c r="F407" s="154" t="s">
        <v>1248</v>
      </c>
      <c r="G407" s="156">
        <v>1380000</v>
      </c>
      <c r="H407" s="153">
        <v>10.78</v>
      </c>
      <c r="I407" s="153" t="s">
        <v>260</v>
      </c>
      <c r="J407" s="153" t="s">
        <v>282</v>
      </c>
      <c r="K407" s="153" t="s">
        <v>262</v>
      </c>
      <c r="L407" s="153" t="s">
        <v>283</v>
      </c>
    </row>
    <row r="408" spans="1:12">
      <c r="A408" s="153">
        <v>407</v>
      </c>
      <c r="B408" s="154" t="s">
        <v>264</v>
      </c>
      <c r="C408" s="154" t="s">
        <v>702</v>
      </c>
      <c r="D408" s="155">
        <v>43691</v>
      </c>
      <c r="E408" s="153" t="s">
        <v>1226</v>
      </c>
      <c r="F408" s="154" t="s">
        <v>1249</v>
      </c>
      <c r="G408" s="156">
        <v>3750000</v>
      </c>
      <c r="H408" s="153">
        <v>7.92</v>
      </c>
      <c r="I408" s="153" t="s">
        <v>255</v>
      </c>
      <c r="J408" s="153" t="s">
        <v>329</v>
      </c>
      <c r="K408" s="153" t="s">
        <v>257</v>
      </c>
      <c r="L408" s="153" t="s">
        <v>274</v>
      </c>
    </row>
    <row r="409" spans="1:12">
      <c r="A409" s="153">
        <v>408</v>
      </c>
      <c r="B409" s="154" t="s">
        <v>253</v>
      </c>
      <c r="C409" s="154" t="s">
        <v>703</v>
      </c>
      <c r="D409" s="155">
        <v>43457</v>
      </c>
      <c r="E409" s="153" t="s">
        <v>1226</v>
      </c>
      <c r="F409" s="154" t="s">
        <v>1249</v>
      </c>
      <c r="G409" s="156">
        <v>3520000</v>
      </c>
      <c r="H409" s="153">
        <v>10.72</v>
      </c>
      <c r="I409" s="153" t="s">
        <v>260</v>
      </c>
      <c r="J409" s="153" t="s">
        <v>332</v>
      </c>
      <c r="K409" s="153" t="s">
        <v>257</v>
      </c>
      <c r="L409" s="153" t="s">
        <v>258</v>
      </c>
    </row>
    <row r="410" spans="1:12">
      <c r="A410" s="153">
        <v>409</v>
      </c>
      <c r="B410" s="154" t="s">
        <v>271</v>
      </c>
      <c r="C410" s="154" t="s">
        <v>704</v>
      </c>
      <c r="D410" s="155">
        <v>43223</v>
      </c>
      <c r="E410" s="153" t="s">
        <v>1226</v>
      </c>
      <c r="F410" s="154" t="s">
        <v>1258</v>
      </c>
      <c r="G410" s="156">
        <v>4900000</v>
      </c>
      <c r="H410" s="153">
        <v>9.3800000000000008</v>
      </c>
      <c r="I410" s="153" t="s">
        <v>260</v>
      </c>
      <c r="J410" s="153" t="s">
        <v>286</v>
      </c>
      <c r="K410" s="153" t="s">
        <v>257</v>
      </c>
      <c r="L410" s="153" t="s">
        <v>274</v>
      </c>
    </row>
    <row r="411" spans="1:12">
      <c r="A411" s="153">
        <v>410</v>
      </c>
      <c r="B411" s="154" t="s">
        <v>271</v>
      </c>
      <c r="C411" s="154" t="s">
        <v>705</v>
      </c>
      <c r="D411" s="155">
        <v>43156</v>
      </c>
      <c r="E411" s="153" t="s">
        <v>1227</v>
      </c>
      <c r="F411" s="154" t="s">
        <v>1258</v>
      </c>
      <c r="G411" s="156">
        <v>2490000</v>
      </c>
      <c r="H411" s="153">
        <v>7.92</v>
      </c>
      <c r="I411" s="153" t="s">
        <v>25</v>
      </c>
      <c r="J411" s="153" t="s">
        <v>326</v>
      </c>
      <c r="K411" s="153" t="s">
        <v>257</v>
      </c>
      <c r="L411" s="153" t="s">
        <v>267</v>
      </c>
    </row>
    <row r="412" spans="1:12">
      <c r="A412" s="153">
        <v>411</v>
      </c>
      <c r="B412" s="154" t="s">
        <v>311</v>
      </c>
      <c r="C412" s="154" t="s">
        <v>706</v>
      </c>
      <c r="D412" s="155">
        <v>43856</v>
      </c>
      <c r="E412" s="153" t="s">
        <v>1226</v>
      </c>
      <c r="F412" s="154" t="s">
        <v>1248</v>
      </c>
      <c r="G412" s="156">
        <v>3360000</v>
      </c>
      <c r="H412" s="153">
        <v>6.02</v>
      </c>
      <c r="I412" s="153" t="s">
        <v>260</v>
      </c>
      <c r="J412" s="153" t="s">
        <v>346</v>
      </c>
      <c r="K412" s="153" t="s">
        <v>262</v>
      </c>
      <c r="L412" s="153" t="s">
        <v>283</v>
      </c>
    </row>
    <row r="413" spans="1:12">
      <c r="A413" s="153">
        <v>412</v>
      </c>
      <c r="B413" s="154" t="s">
        <v>271</v>
      </c>
      <c r="C413" s="154" t="s">
        <v>707</v>
      </c>
      <c r="D413" s="155">
        <v>44102</v>
      </c>
      <c r="E413" s="153" t="s">
        <v>1227</v>
      </c>
      <c r="F413" s="154" t="s">
        <v>1248</v>
      </c>
      <c r="G413" s="156">
        <v>3460000</v>
      </c>
      <c r="H413" s="153">
        <v>7.09</v>
      </c>
      <c r="I413" s="153" t="s">
        <v>260</v>
      </c>
      <c r="J413" s="153" t="s">
        <v>261</v>
      </c>
      <c r="K413" s="153" t="s">
        <v>262</v>
      </c>
      <c r="L413" s="153" t="s">
        <v>263</v>
      </c>
    </row>
    <row r="414" spans="1:12">
      <c r="A414" s="153">
        <v>413</v>
      </c>
      <c r="B414" s="154" t="s">
        <v>290</v>
      </c>
      <c r="C414" s="154" t="s">
        <v>708</v>
      </c>
      <c r="D414" s="155">
        <v>44011</v>
      </c>
      <c r="E414" s="153" t="s">
        <v>1226</v>
      </c>
      <c r="F414" s="154" t="s">
        <v>1249</v>
      </c>
      <c r="G414" s="156">
        <v>2810000</v>
      </c>
      <c r="H414" s="153">
        <v>8.83</v>
      </c>
      <c r="I414" s="153" t="s">
        <v>25</v>
      </c>
      <c r="J414" s="153" t="s">
        <v>326</v>
      </c>
      <c r="K414" s="153" t="s">
        <v>257</v>
      </c>
      <c r="L414" s="153" t="s">
        <v>267</v>
      </c>
    </row>
    <row r="415" spans="1:12">
      <c r="A415" s="153">
        <v>414</v>
      </c>
      <c r="B415" s="154" t="s">
        <v>293</v>
      </c>
      <c r="C415" s="154" t="s">
        <v>709</v>
      </c>
      <c r="D415" s="155">
        <v>43289</v>
      </c>
      <c r="E415" s="153" t="s">
        <v>1226</v>
      </c>
      <c r="F415" s="154" t="s">
        <v>1249</v>
      </c>
      <c r="G415" s="156">
        <v>3300000</v>
      </c>
      <c r="H415" s="153">
        <v>10.17</v>
      </c>
      <c r="I415" s="153" t="s">
        <v>255</v>
      </c>
      <c r="J415" s="153" t="s">
        <v>295</v>
      </c>
      <c r="K415" s="153" t="s">
        <v>262</v>
      </c>
      <c r="L415" s="153" t="s">
        <v>270</v>
      </c>
    </row>
    <row r="416" spans="1:12">
      <c r="A416" s="153">
        <v>415</v>
      </c>
      <c r="B416" s="154" t="s">
        <v>306</v>
      </c>
      <c r="C416" s="154" t="s">
        <v>710</v>
      </c>
      <c r="D416" s="155">
        <v>43344</v>
      </c>
      <c r="E416" s="153" t="s">
        <v>1226</v>
      </c>
      <c r="F416" s="154" t="s">
        <v>1247</v>
      </c>
      <c r="G416" s="156">
        <v>4730000</v>
      </c>
      <c r="H416" s="153">
        <v>11.09</v>
      </c>
      <c r="I416" s="153" t="s">
        <v>260</v>
      </c>
      <c r="J416" s="153" t="s">
        <v>282</v>
      </c>
      <c r="K416" s="153" t="s">
        <v>262</v>
      </c>
      <c r="L416" s="153" t="s">
        <v>283</v>
      </c>
    </row>
    <row r="417" spans="1:12">
      <c r="A417" s="153">
        <v>416</v>
      </c>
      <c r="B417" s="154" t="s">
        <v>296</v>
      </c>
      <c r="C417" s="154" t="s">
        <v>711</v>
      </c>
      <c r="D417" s="155">
        <v>43430</v>
      </c>
      <c r="E417" s="153" t="s">
        <v>1226</v>
      </c>
      <c r="F417" s="154" t="s">
        <v>1248</v>
      </c>
      <c r="G417" s="156">
        <v>4530000</v>
      </c>
      <c r="H417" s="153">
        <v>10.55</v>
      </c>
      <c r="I417" s="153" t="s">
        <v>255</v>
      </c>
      <c r="J417" s="153" t="s">
        <v>273</v>
      </c>
      <c r="K417" s="153" t="s">
        <v>257</v>
      </c>
      <c r="L417" s="153" t="s">
        <v>274</v>
      </c>
    </row>
    <row r="418" spans="1:12">
      <c r="A418" s="153">
        <v>417</v>
      </c>
      <c r="B418" s="154" t="s">
        <v>306</v>
      </c>
      <c r="C418" s="154" t="s">
        <v>712</v>
      </c>
      <c r="D418" s="155">
        <v>43444</v>
      </c>
      <c r="E418" s="153" t="s">
        <v>1227</v>
      </c>
      <c r="F418" s="154" t="s">
        <v>1247</v>
      </c>
      <c r="G418" s="156">
        <v>3320000</v>
      </c>
      <c r="H418" s="153">
        <v>6.22</v>
      </c>
      <c r="I418" s="153" t="s">
        <v>255</v>
      </c>
      <c r="J418" s="153" t="s">
        <v>346</v>
      </c>
      <c r="K418" s="153" t="s">
        <v>262</v>
      </c>
      <c r="L418" s="153" t="s">
        <v>283</v>
      </c>
    </row>
    <row r="419" spans="1:12">
      <c r="A419" s="153">
        <v>418</v>
      </c>
      <c r="B419" s="154" t="s">
        <v>301</v>
      </c>
      <c r="C419" s="154" t="s">
        <v>713</v>
      </c>
      <c r="D419" s="155">
        <v>44083</v>
      </c>
      <c r="E419" s="153" t="s">
        <v>1226</v>
      </c>
      <c r="F419" s="154" t="s">
        <v>1249</v>
      </c>
      <c r="G419" s="156">
        <v>4760000</v>
      </c>
      <c r="H419" s="153">
        <v>5.16</v>
      </c>
      <c r="I419" s="153" t="s">
        <v>260</v>
      </c>
      <c r="J419" s="153" t="s">
        <v>286</v>
      </c>
      <c r="K419" s="153" t="s">
        <v>257</v>
      </c>
      <c r="L419" s="153" t="s">
        <v>274</v>
      </c>
    </row>
    <row r="420" spans="1:12">
      <c r="A420" s="153">
        <v>419</v>
      </c>
      <c r="B420" s="154" t="s">
        <v>301</v>
      </c>
      <c r="C420" s="154" t="s">
        <v>714</v>
      </c>
      <c r="D420" s="155">
        <v>44092</v>
      </c>
      <c r="E420" s="153" t="s">
        <v>1227</v>
      </c>
      <c r="F420" s="154" t="s">
        <v>1249</v>
      </c>
      <c r="G420" s="156">
        <v>4050000</v>
      </c>
      <c r="H420" s="153">
        <v>10.86</v>
      </c>
      <c r="I420" s="153" t="s">
        <v>255</v>
      </c>
      <c r="J420" s="153" t="s">
        <v>298</v>
      </c>
      <c r="K420" s="153" t="s">
        <v>262</v>
      </c>
      <c r="L420" s="153" t="s">
        <v>263</v>
      </c>
    </row>
    <row r="421" spans="1:12">
      <c r="A421" s="153">
        <v>420</v>
      </c>
      <c r="B421" s="154" t="s">
        <v>271</v>
      </c>
      <c r="C421" s="154" t="s">
        <v>715</v>
      </c>
      <c r="D421" s="155">
        <v>43231</v>
      </c>
      <c r="E421" s="153" t="s">
        <v>1226</v>
      </c>
      <c r="F421" s="154" t="s">
        <v>1248</v>
      </c>
      <c r="G421" s="156">
        <v>2980000</v>
      </c>
      <c r="H421" s="153">
        <v>6.23</v>
      </c>
      <c r="I421" s="153" t="s">
        <v>25</v>
      </c>
      <c r="J421" s="153" t="s">
        <v>261</v>
      </c>
      <c r="K421" s="153" t="s">
        <v>262</v>
      </c>
      <c r="L421" s="153" t="s">
        <v>263</v>
      </c>
    </row>
    <row r="422" spans="1:12">
      <c r="A422" s="153">
        <v>421</v>
      </c>
      <c r="B422" s="154" t="s">
        <v>306</v>
      </c>
      <c r="C422" s="154" t="s">
        <v>716</v>
      </c>
      <c r="D422" s="155">
        <v>44023</v>
      </c>
      <c r="E422" s="153" t="s">
        <v>1227</v>
      </c>
      <c r="F422" s="154" t="s">
        <v>1248</v>
      </c>
      <c r="G422" s="156">
        <v>1340000</v>
      </c>
      <c r="H422" s="153">
        <v>4.74</v>
      </c>
      <c r="I422" s="153" t="s">
        <v>25</v>
      </c>
      <c r="J422" s="153" t="s">
        <v>304</v>
      </c>
      <c r="K422" s="153" t="s">
        <v>257</v>
      </c>
      <c r="L422" s="153" t="s">
        <v>267</v>
      </c>
    </row>
    <row r="423" spans="1:12">
      <c r="A423" s="153">
        <v>422</v>
      </c>
      <c r="B423" s="154" t="s">
        <v>271</v>
      </c>
      <c r="C423" s="154" t="s">
        <v>717</v>
      </c>
      <c r="D423" s="155">
        <v>43467</v>
      </c>
      <c r="E423" s="153" t="s">
        <v>1227</v>
      </c>
      <c r="F423" s="154" t="s">
        <v>1247</v>
      </c>
      <c r="G423" s="156">
        <v>3800000</v>
      </c>
      <c r="H423" s="153">
        <v>5.69</v>
      </c>
      <c r="I423" s="153" t="s">
        <v>260</v>
      </c>
      <c r="J423" s="153" t="s">
        <v>295</v>
      </c>
      <c r="K423" s="153" t="s">
        <v>262</v>
      </c>
      <c r="L423" s="153" t="s">
        <v>270</v>
      </c>
    </row>
    <row r="424" spans="1:12">
      <c r="A424" s="153">
        <v>423</v>
      </c>
      <c r="B424" s="154" t="s">
        <v>301</v>
      </c>
      <c r="C424" s="154" t="s">
        <v>718</v>
      </c>
      <c r="D424" s="155">
        <v>43176</v>
      </c>
      <c r="E424" s="153" t="s">
        <v>1226</v>
      </c>
      <c r="F424" s="154" t="s">
        <v>1251</v>
      </c>
      <c r="G424" s="156">
        <v>2210000</v>
      </c>
      <c r="H424" s="153">
        <v>5.23</v>
      </c>
      <c r="I424" s="153" t="s">
        <v>255</v>
      </c>
      <c r="J424" s="153" t="s">
        <v>278</v>
      </c>
      <c r="K424" s="153" t="s">
        <v>279</v>
      </c>
      <c r="L424" s="153" t="s">
        <v>279</v>
      </c>
    </row>
    <row r="425" spans="1:12">
      <c r="A425" s="153">
        <v>424</v>
      </c>
      <c r="B425" s="154" t="s">
        <v>280</v>
      </c>
      <c r="C425" s="154" t="s">
        <v>719</v>
      </c>
      <c r="D425" s="155">
        <v>43471</v>
      </c>
      <c r="E425" s="153" t="s">
        <v>1226</v>
      </c>
      <c r="F425" s="154" t="s">
        <v>1258</v>
      </c>
      <c r="G425" s="156">
        <v>3150000</v>
      </c>
      <c r="H425" s="153">
        <v>7.58</v>
      </c>
      <c r="I425" s="153" t="s">
        <v>260</v>
      </c>
      <c r="J425" s="153" t="s">
        <v>346</v>
      </c>
      <c r="K425" s="153" t="s">
        <v>262</v>
      </c>
      <c r="L425" s="153" t="s">
        <v>283</v>
      </c>
    </row>
    <row r="426" spans="1:12">
      <c r="A426" s="153">
        <v>425</v>
      </c>
      <c r="B426" s="154" t="s">
        <v>271</v>
      </c>
      <c r="C426" s="154" t="s">
        <v>720</v>
      </c>
      <c r="D426" s="155">
        <v>43545</v>
      </c>
      <c r="E426" s="153" t="s">
        <v>1226</v>
      </c>
      <c r="F426" s="154" t="s">
        <v>1248</v>
      </c>
      <c r="G426" s="156">
        <v>2190000</v>
      </c>
      <c r="H426" s="153">
        <v>8.39</v>
      </c>
      <c r="I426" s="153" t="s">
        <v>255</v>
      </c>
      <c r="J426" s="153" t="s">
        <v>256</v>
      </c>
      <c r="K426" s="153" t="s">
        <v>257</v>
      </c>
      <c r="L426" s="153" t="s">
        <v>258</v>
      </c>
    </row>
    <row r="427" spans="1:12">
      <c r="A427" s="153">
        <v>426</v>
      </c>
      <c r="B427" s="154" t="s">
        <v>284</v>
      </c>
      <c r="C427" s="154" t="s">
        <v>721</v>
      </c>
      <c r="D427" s="155">
        <v>43751</v>
      </c>
      <c r="E427" s="153" t="s">
        <v>1226</v>
      </c>
      <c r="F427" s="154" t="s">
        <v>1249</v>
      </c>
      <c r="G427" s="156">
        <v>1330000</v>
      </c>
      <c r="H427" s="153">
        <v>5.0999999999999996</v>
      </c>
      <c r="I427" s="153" t="s">
        <v>25</v>
      </c>
      <c r="J427" s="153" t="s">
        <v>269</v>
      </c>
      <c r="K427" s="153" t="s">
        <v>262</v>
      </c>
      <c r="L427" s="153" t="s">
        <v>270</v>
      </c>
    </row>
    <row r="428" spans="1:12">
      <c r="A428" s="153">
        <v>427</v>
      </c>
      <c r="B428" s="154" t="s">
        <v>271</v>
      </c>
      <c r="C428" s="154" t="s">
        <v>722</v>
      </c>
      <c r="D428" s="155">
        <v>43943</v>
      </c>
      <c r="E428" s="153" t="s">
        <v>1227</v>
      </c>
      <c r="F428" s="154" t="s">
        <v>1247</v>
      </c>
      <c r="G428" s="156">
        <v>3950000</v>
      </c>
      <c r="H428" s="153">
        <v>4.32</v>
      </c>
      <c r="I428" s="153" t="s">
        <v>255</v>
      </c>
      <c r="J428" s="153" t="s">
        <v>289</v>
      </c>
      <c r="K428" s="153" t="s">
        <v>257</v>
      </c>
      <c r="L428" s="153" t="s">
        <v>258</v>
      </c>
    </row>
    <row r="429" spans="1:12">
      <c r="A429" s="153">
        <v>428</v>
      </c>
      <c r="B429" s="154" t="s">
        <v>311</v>
      </c>
      <c r="C429" s="154" t="s">
        <v>723</v>
      </c>
      <c r="D429" s="155">
        <v>43686</v>
      </c>
      <c r="E429" s="153" t="s">
        <v>1226</v>
      </c>
      <c r="F429" s="154" t="s">
        <v>1258</v>
      </c>
      <c r="G429" s="156">
        <v>4660000</v>
      </c>
      <c r="H429" s="153">
        <v>9.56</v>
      </c>
      <c r="I429" s="153" t="s">
        <v>260</v>
      </c>
      <c r="J429" s="153" t="s">
        <v>269</v>
      </c>
      <c r="K429" s="153" t="s">
        <v>262</v>
      </c>
      <c r="L429" s="153" t="s">
        <v>270</v>
      </c>
    </row>
    <row r="430" spans="1:12">
      <c r="A430" s="153">
        <v>429</v>
      </c>
      <c r="B430" s="154" t="s">
        <v>290</v>
      </c>
      <c r="C430" s="154" t="s">
        <v>724</v>
      </c>
      <c r="D430" s="155">
        <v>43747</v>
      </c>
      <c r="E430" s="153" t="s">
        <v>1226</v>
      </c>
      <c r="F430" s="154" t="s">
        <v>1247</v>
      </c>
      <c r="G430" s="156">
        <v>3460000</v>
      </c>
      <c r="H430" s="153">
        <v>10.47</v>
      </c>
      <c r="I430" s="153" t="s">
        <v>255</v>
      </c>
      <c r="J430" s="153" t="s">
        <v>278</v>
      </c>
      <c r="K430" s="153" t="s">
        <v>279</v>
      </c>
      <c r="L430" s="153" t="s">
        <v>279</v>
      </c>
    </row>
    <row r="431" spans="1:12">
      <c r="A431" s="153">
        <v>430</v>
      </c>
      <c r="B431" s="154" t="s">
        <v>271</v>
      </c>
      <c r="C431" s="154" t="s">
        <v>725</v>
      </c>
      <c r="D431" s="155">
        <v>43821</v>
      </c>
      <c r="E431" s="153" t="s">
        <v>1227</v>
      </c>
      <c r="F431" s="154" t="s">
        <v>1249</v>
      </c>
      <c r="G431" s="156">
        <v>3110000</v>
      </c>
      <c r="H431" s="153">
        <v>4.26</v>
      </c>
      <c r="I431" s="153" t="s">
        <v>260</v>
      </c>
      <c r="J431" s="153" t="s">
        <v>326</v>
      </c>
      <c r="K431" s="153" t="s">
        <v>257</v>
      </c>
      <c r="L431" s="153" t="s">
        <v>267</v>
      </c>
    </row>
    <row r="432" spans="1:12">
      <c r="A432" s="153">
        <v>431</v>
      </c>
      <c r="B432" s="154" t="s">
        <v>311</v>
      </c>
      <c r="C432" s="154" t="s">
        <v>726</v>
      </c>
      <c r="D432" s="155">
        <v>43163</v>
      </c>
      <c r="E432" s="153" t="s">
        <v>1227</v>
      </c>
      <c r="F432" s="154" t="s">
        <v>1247</v>
      </c>
      <c r="G432" s="156">
        <v>2860000</v>
      </c>
      <c r="H432" s="153">
        <v>5.51</v>
      </c>
      <c r="I432" s="153" t="s">
        <v>25</v>
      </c>
      <c r="J432" s="153" t="s">
        <v>295</v>
      </c>
      <c r="K432" s="153" t="s">
        <v>262</v>
      </c>
      <c r="L432" s="153" t="s">
        <v>270</v>
      </c>
    </row>
    <row r="433" spans="1:12">
      <c r="A433" s="153">
        <v>432</v>
      </c>
      <c r="B433" s="154" t="s">
        <v>271</v>
      </c>
      <c r="C433" s="154" t="s">
        <v>727</v>
      </c>
      <c r="D433" s="155">
        <v>43821</v>
      </c>
      <c r="E433" s="153" t="s">
        <v>1226</v>
      </c>
      <c r="F433" s="154" t="s">
        <v>1249</v>
      </c>
      <c r="G433" s="156">
        <v>2510000</v>
      </c>
      <c r="H433" s="153">
        <v>9.11</v>
      </c>
      <c r="I433" s="153" t="s">
        <v>260</v>
      </c>
      <c r="J433" s="153" t="s">
        <v>346</v>
      </c>
      <c r="K433" s="153" t="s">
        <v>262</v>
      </c>
      <c r="L433" s="153" t="s">
        <v>283</v>
      </c>
    </row>
    <row r="434" spans="1:12">
      <c r="A434" s="153">
        <v>433</v>
      </c>
      <c r="B434" s="154" t="s">
        <v>287</v>
      </c>
      <c r="C434" s="154" t="s">
        <v>728</v>
      </c>
      <c r="D434" s="155">
        <v>43107</v>
      </c>
      <c r="E434" s="153" t="s">
        <v>1226</v>
      </c>
      <c r="F434" s="154" t="s">
        <v>1247</v>
      </c>
      <c r="G434" s="156">
        <v>3160000</v>
      </c>
      <c r="H434" s="153">
        <v>9.51</v>
      </c>
      <c r="I434" s="153" t="s">
        <v>255</v>
      </c>
      <c r="J434" s="153" t="s">
        <v>300</v>
      </c>
      <c r="K434" s="153" t="s">
        <v>262</v>
      </c>
      <c r="L434" s="153" t="s">
        <v>283</v>
      </c>
    </row>
    <row r="435" spans="1:12">
      <c r="A435" s="153">
        <v>434</v>
      </c>
      <c r="B435" s="154" t="s">
        <v>301</v>
      </c>
      <c r="C435" s="154" t="s">
        <v>729</v>
      </c>
      <c r="D435" s="155">
        <v>43593</v>
      </c>
      <c r="E435" s="153" t="s">
        <v>1226</v>
      </c>
      <c r="F435" s="154" t="s">
        <v>1248</v>
      </c>
      <c r="G435" s="156">
        <v>2880000</v>
      </c>
      <c r="H435" s="153">
        <v>9.33</v>
      </c>
      <c r="I435" s="153" t="s">
        <v>255</v>
      </c>
      <c r="J435" s="153" t="s">
        <v>329</v>
      </c>
      <c r="K435" s="153" t="s">
        <v>257</v>
      </c>
      <c r="L435" s="153" t="s">
        <v>274</v>
      </c>
    </row>
    <row r="436" spans="1:12">
      <c r="A436" s="153">
        <v>435</v>
      </c>
      <c r="B436" s="154" t="s">
        <v>287</v>
      </c>
      <c r="C436" s="154" t="s">
        <v>730</v>
      </c>
      <c r="D436" s="155">
        <v>43431</v>
      </c>
      <c r="E436" s="153" t="s">
        <v>1227</v>
      </c>
      <c r="F436" s="154" t="s">
        <v>1250</v>
      </c>
      <c r="G436" s="156">
        <v>2270000</v>
      </c>
      <c r="H436" s="153">
        <v>8.8800000000000008</v>
      </c>
      <c r="I436" s="153" t="s">
        <v>25</v>
      </c>
      <c r="J436" s="153" t="s">
        <v>346</v>
      </c>
      <c r="K436" s="153" t="s">
        <v>262</v>
      </c>
      <c r="L436" s="153" t="s">
        <v>283</v>
      </c>
    </row>
    <row r="437" spans="1:12">
      <c r="A437" s="153">
        <v>436</v>
      </c>
      <c r="B437" s="154" t="s">
        <v>271</v>
      </c>
      <c r="C437" s="154" t="s">
        <v>731</v>
      </c>
      <c r="D437" s="155">
        <v>43197</v>
      </c>
      <c r="E437" s="153" t="s">
        <v>1227</v>
      </c>
      <c r="F437" s="154" t="s">
        <v>1249</v>
      </c>
      <c r="G437" s="156">
        <v>3590000</v>
      </c>
      <c r="H437" s="153">
        <v>6.9</v>
      </c>
      <c r="I437" s="153" t="s">
        <v>260</v>
      </c>
      <c r="J437" s="153" t="s">
        <v>282</v>
      </c>
      <c r="K437" s="153" t="s">
        <v>262</v>
      </c>
      <c r="L437" s="153" t="s">
        <v>283</v>
      </c>
    </row>
    <row r="438" spans="1:12">
      <c r="A438" s="153">
        <v>437</v>
      </c>
      <c r="B438" s="154" t="s">
        <v>301</v>
      </c>
      <c r="C438" s="154" t="s">
        <v>732</v>
      </c>
      <c r="D438" s="155">
        <v>43152</v>
      </c>
      <c r="E438" s="153" t="s">
        <v>1226</v>
      </c>
      <c r="F438" s="154" t="s">
        <v>1250</v>
      </c>
      <c r="G438" s="156">
        <v>4010000</v>
      </c>
      <c r="H438" s="153">
        <v>10.1</v>
      </c>
      <c r="I438" s="153" t="s">
        <v>25</v>
      </c>
      <c r="J438" s="153" t="s">
        <v>295</v>
      </c>
      <c r="K438" s="153" t="s">
        <v>262</v>
      </c>
      <c r="L438" s="153" t="s">
        <v>270</v>
      </c>
    </row>
    <row r="439" spans="1:12">
      <c r="A439" s="153">
        <v>438</v>
      </c>
      <c r="B439" s="154" t="s">
        <v>293</v>
      </c>
      <c r="C439" s="154" t="s">
        <v>733</v>
      </c>
      <c r="D439" s="155">
        <v>43492</v>
      </c>
      <c r="E439" s="153" t="s">
        <v>1226</v>
      </c>
      <c r="F439" s="154" t="s">
        <v>1250</v>
      </c>
      <c r="G439" s="156">
        <v>3070000</v>
      </c>
      <c r="H439" s="153">
        <v>9.5</v>
      </c>
      <c r="I439" s="153" t="s">
        <v>260</v>
      </c>
      <c r="J439" s="153" t="s">
        <v>332</v>
      </c>
      <c r="K439" s="153" t="s">
        <v>257</v>
      </c>
      <c r="L439" s="153" t="s">
        <v>258</v>
      </c>
    </row>
    <row r="440" spans="1:12">
      <c r="A440" s="153">
        <v>439</v>
      </c>
      <c r="B440" s="154" t="s">
        <v>311</v>
      </c>
      <c r="C440" s="154" t="s">
        <v>734</v>
      </c>
      <c r="D440" s="155">
        <v>44113</v>
      </c>
      <c r="E440" s="153" t="s">
        <v>1226</v>
      </c>
      <c r="F440" s="154" t="s">
        <v>1258</v>
      </c>
      <c r="G440" s="156">
        <v>2220000</v>
      </c>
      <c r="H440" s="153">
        <v>10.6</v>
      </c>
      <c r="I440" s="153" t="s">
        <v>260</v>
      </c>
      <c r="J440" s="153" t="s">
        <v>332</v>
      </c>
      <c r="K440" s="153" t="s">
        <v>257</v>
      </c>
      <c r="L440" s="153" t="s">
        <v>258</v>
      </c>
    </row>
    <row r="441" spans="1:12">
      <c r="A441" s="153">
        <v>440</v>
      </c>
      <c r="B441" s="154" t="s">
        <v>284</v>
      </c>
      <c r="C441" s="154" t="s">
        <v>735</v>
      </c>
      <c r="D441" s="155">
        <v>43817</v>
      </c>
      <c r="E441" s="153" t="s">
        <v>1226</v>
      </c>
      <c r="F441" s="154" t="s">
        <v>1250</v>
      </c>
      <c r="G441" s="156">
        <v>4590000</v>
      </c>
      <c r="H441" s="153">
        <v>6.2</v>
      </c>
      <c r="I441" s="153" t="s">
        <v>260</v>
      </c>
      <c r="J441" s="153" t="s">
        <v>282</v>
      </c>
      <c r="K441" s="153" t="s">
        <v>262</v>
      </c>
      <c r="L441" s="153" t="s">
        <v>283</v>
      </c>
    </row>
    <row r="442" spans="1:12">
      <c r="A442" s="153">
        <v>441</v>
      </c>
      <c r="B442" s="154" t="s">
        <v>264</v>
      </c>
      <c r="C442" s="154" t="s">
        <v>736</v>
      </c>
      <c r="D442" s="155">
        <v>44037</v>
      </c>
      <c r="E442" s="153" t="s">
        <v>1226</v>
      </c>
      <c r="F442" s="154" t="s">
        <v>1248</v>
      </c>
      <c r="G442" s="156">
        <v>1580000</v>
      </c>
      <c r="H442" s="153">
        <v>7.68</v>
      </c>
      <c r="I442" s="153" t="s">
        <v>260</v>
      </c>
      <c r="J442" s="153" t="s">
        <v>304</v>
      </c>
      <c r="K442" s="153" t="s">
        <v>257</v>
      </c>
      <c r="L442" s="153" t="s">
        <v>267</v>
      </c>
    </row>
    <row r="443" spans="1:12">
      <c r="A443" s="153">
        <v>442</v>
      </c>
      <c r="B443" s="154" t="s">
        <v>311</v>
      </c>
      <c r="C443" s="154" t="s">
        <v>737</v>
      </c>
      <c r="D443" s="155">
        <v>43930</v>
      </c>
      <c r="E443" s="153" t="s">
        <v>1226</v>
      </c>
      <c r="F443" s="154" t="s">
        <v>1249</v>
      </c>
      <c r="G443" s="156">
        <v>4820000</v>
      </c>
      <c r="H443" s="153">
        <v>7.59</v>
      </c>
      <c r="I443" s="153" t="s">
        <v>255</v>
      </c>
      <c r="J443" s="153" t="s">
        <v>266</v>
      </c>
      <c r="K443" s="153" t="s">
        <v>257</v>
      </c>
      <c r="L443" s="153" t="s">
        <v>267</v>
      </c>
    </row>
    <row r="444" spans="1:12">
      <c r="A444" s="153">
        <v>443</v>
      </c>
      <c r="B444" s="154" t="s">
        <v>293</v>
      </c>
      <c r="C444" s="154" t="s">
        <v>738</v>
      </c>
      <c r="D444" s="155">
        <v>43296</v>
      </c>
      <c r="E444" s="153" t="s">
        <v>1227</v>
      </c>
      <c r="F444" s="154" t="s">
        <v>1248</v>
      </c>
      <c r="G444" s="156">
        <v>3710000</v>
      </c>
      <c r="H444" s="153">
        <v>8.69</v>
      </c>
      <c r="I444" s="153" t="s">
        <v>25</v>
      </c>
      <c r="J444" s="153" t="s">
        <v>295</v>
      </c>
      <c r="K444" s="153" t="s">
        <v>262</v>
      </c>
      <c r="L444" s="153" t="s">
        <v>270</v>
      </c>
    </row>
    <row r="445" spans="1:12">
      <c r="A445" s="153">
        <v>444</v>
      </c>
      <c r="B445" s="154" t="s">
        <v>296</v>
      </c>
      <c r="C445" s="154" t="s">
        <v>739</v>
      </c>
      <c r="D445" s="155">
        <v>44062</v>
      </c>
      <c r="E445" s="153" t="s">
        <v>1227</v>
      </c>
      <c r="F445" s="154" t="s">
        <v>1247</v>
      </c>
      <c r="G445" s="156">
        <v>3870000</v>
      </c>
      <c r="H445" s="153">
        <v>8.98</v>
      </c>
      <c r="I445" s="153" t="s">
        <v>255</v>
      </c>
      <c r="J445" s="153" t="s">
        <v>308</v>
      </c>
      <c r="K445" s="153" t="s">
        <v>262</v>
      </c>
      <c r="L445" s="153" t="s">
        <v>270</v>
      </c>
    </row>
    <row r="446" spans="1:12">
      <c r="A446" s="153">
        <v>445</v>
      </c>
      <c r="B446" s="154" t="s">
        <v>284</v>
      </c>
      <c r="C446" s="154" t="s">
        <v>740</v>
      </c>
      <c r="D446" s="155">
        <v>43643</v>
      </c>
      <c r="E446" s="153" t="s">
        <v>1226</v>
      </c>
      <c r="F446" s="154" t="s">
        <v>1249</v>
      </c>
      <c r="G446" s="156">
        <v>4390000</v>
      </c>
      <c r="H446" s="153">
        <v>7.15</v>
      </c>
      <c r="I446" s="153" t="s">
        <v>25</v>
      </c>
      <c r="J446" s="153" t="s">
        <v>319</v>
      </c>
      <c r="K446" s="153" t="s">
        <v>279</v>
      </c>
      <c r="L446" s="153" t="s">
        <v>279</v>
      </c>
    </row>
    <row r="447" spans="1:12">
      <c r="A447" s="153">
        <v>446</v>
      </c>
      <c r="B447" s="154" t="s">
        <v>293</v>
      </c>
      <c r="C447" s="154" t="s">
        <v>741</v>
      </c>
      <c r="D447" s="155">
        <v>43321</v>
      </c>
      <c r="E447" s="153" t="s">
        <v>1226</v>
      </c>
      <c r="F447" s="154" t="s">
        <v>1249</v>
      </c>
      <c r="G447" s="156">
        <v>1840000</v>
      </c>
      <c r="H447" s="153">
        <v>7.11</v>
      </c>
      <c r="I447" s="153" t="s">
        <v>25</v>
      </c>
      <c r="J447" s="153" t="s">
        <v>319</v>
      </c>
      <c r="K447" s="153" t="s">
        <v>279</v>
      </c>
      <c r="L447" s="153" t="s">
        <v>279</v>
      </c>
    </row>
    <row r="448" spans="1:12">
      <c r="A448" s="153">
        <v>447</v>
      </c>
      <c r="B448" s="154" t="s">
        <v>311</v>
      </c>
      <c r="C448" s="154" t="s">
        <v>742</v>
      </c>
      <c r="D448" s="155">
        <v>43263</v>
      </c>
      <c r="E448" s="153" t="s">
        <v>1226</v>
      </c>
      <c r="F448" s="154" t="s">
        <v>1248</v>
      </c>
      <c r="G448" s="156">
        <v>2110000</v>
      </c>
      <c r="H448" s="153">
        <v>9.6300000000000008</v>
      </c>
      <c r="I448" s="153" t="s">
        <v>255</v>
      </c>
      <c r="J448" s="153" t="s">
        <v>276</v>
      </c>
      <c r="K448" s="153" t="s">
        <v>262</v>
      </c>
      <c r="L448" s="153" t="s">
        <v>263</v>
      </c>
    </row>
    <row r="449" spans="1:12">
      <c r="A449" s="153">
        <v>448</v>
      </c>
      <c r="B449" s="154" t="s">
        <v>296</v>
      </c>
      <c r="C449" s="154" t="s">
        <v>743</v>
      </c>
      <c r="D449" s="155">
        <v>43608</v>
      </c>
      <c r="E449" s="153" t="s">
        <v>1226</v>
      </c>
      <c r="F449" s="154" t="s">
        <v>1250</v>
      </c>
      <c r="G449" s="156">
        <v>4050000</v>
      </c>
      <c r="H449" s="153">
        <v>9.15</v>
      </c>
      <c r="I449" s="153" t="s">
        <v>25</v>
      </c>
      <c r="J449" s="153" t="s">
        <v>304</v>
      </c>
      <c r="K449" s="153" t="s">
        <v>257</v>
      </c>
      <c r="L449" s="153" t="s">
        <v>267</v>
      </c>
    </row>
    <row r="450" spans="1:12">
      <c r="A450" s="153">
        <v>449</v>
      </c>
      <c r="B450" s="154" t="s">
        <v>293</v>
      </c>
      <c r="C450" s="154" t="s">
        <v>744</v>
      </c>
      <c r="D450" s="155">
        <v>43791</v>
      </c>
      <c r="E450" s="153" t="s">
        <v>1226</v>
      </c>
      <c r="F450" s="154" t="s">
        <v>1247</v>
      </c>
      <c r="G450" s="156">
        <v>4800000</v>
      </c>
      <c r="H450" s="153">
        <v>7.89</v>
      </c>
      <c r="I450" s="153" t="s">
        <v>260</v>
      </c>
      <c r="J450" s="153" t="s">
        <v>276</v>
      </c>
      <c r="K450" s="153" t="s">
        <v>262</v>
      </c>
      <c r="L450" s="153" t="s">
        <v>263</v>
      </c>
    </row>
    <row r="451" spans="1:12">
      <c r="A451" s="153">
        <v>450</v>
      </c>
      <c r="B451" s="154" t="s">
        <v>264</v>
      </c>
      <c r="C451" s="154" t="s">
        <v>745</v>
      </c>
      <c r="D451" s="155">
        <v>43659</v>
      </c>
      <c r="E451" s="153" t="s">
        <v>1226</v>
      </c>
      <c r="F451" s="154" t="s">
        <v>1247</v>
      </c>
      <c r="G451" s="156">
        <v>3300000</v>
      </c>
      <c r="H451" s="153">
        <v>9.31</v>
      </c>
      <c r="I451" s="153" t="s">
        <v>25</v>
      </c>
      <c r="J451" s="153" t="s">
        <v>289</v>
      </c>
      <c r="K451" s="153" t="s">
        <v>257</v>
      </c>
      <c r="L451" s="153" t="s">
        <v>258</v>
      </c>
    </row>
    <row r="452" spans="1:12">
      <c r="A452" s="153">
        <v>451</v>
      </c>
      <c r="B452" s="154" t="s">
        <v>290</v>
      </c>
      <c r="C452" s="154" t="s">
        <v>746</v>
      </c>
      <c r="D452" s="155">
        <v>43763</v>
      </c>
      <c r="E452" s="153" t="s">
        <v>1227</v>
      </c>
      <c r="F452" s="154" t="s">
        <v>1247</v>
      </c>
      <c r="G452" s="156">
        <v>3000000</v>
      </c>
      <c r="H452" s="153">
        <v>4.01</v>
      </c>
      <c r="I452" s="153" t="s">
        <v>25</v>
      </c>
      <c r="J452" s="153" t="s">
        <v>304</v>
      </c>
      <c r="K452" s="153" t="s">
        <v>257</v>
      </c>
      <c r="L452" s="153" t="s">
        <v>267</v>
      </c>
    </row>
    <row r="453" spans="1:12">
      <c r="A453" s="153">
        <v>452</v>
      </c>
      <c r="B453" s="154" t="s">
        <v>264</v>
      </c>
      <c r="C453" s="154" t="s">
        <v>747</v>
      </c>
      <c r="D453" s="155">
        <v>43265</v>
      </c>
      <c r="E453" s="153" t="s">
        <v>1226</v>
      </c>
      <c r="F453" s="154" t="s">
        <v>1258</v>
      </c>
      <c r="G453" s="156">
        <v>4760000</v>
      </c>
      <c r="H453" s="153">
        <v>10.54</v>
      </c>
      <c r="I453" s="153" t="s">
        <v>260</v>
      </c>
      <c r="J453" s="153" t="s">
        <v>326</v>
      </c>
      <c r="K453" s="153" t="s">
        <v>257</v>
      </c>
      <c r="L453" s="153" t="s">
        <v>267</v>
      </c>
    </row>
    <row r="454" spans="1:12">
      <c r="A454" s="153">
        <v>453</v>
      </c>
      <c r="B454" s="154" t="s">
        <v>311</v>
      </c>
      <c r="C454" s="154" t="s">
        <v>748</v>
      </c>
      <c r="D454" s="155">
        <v>43181</v>
      </c>
      <c r="E454" s="153" t="s">
        <v>1226</v>
      </c>
      <c r="F454" s="154" t="s">
        <v>1258</v>
      </c>
      <c r="G454" s="156">
        <v>2600000</v>
      </c>
      <c r="H454" s="153">
        <v>7.3</v>
      </c>
      <c r="I454" s="153" t="s">
        <v>255</v>
      </c>
      <c r="J454" s="153" t="s">
        <v>273</v>
      </c>
      <c r="K454" s="153" t="s">
        <v>257</v>
      </c>
      <c r="L454" s="153" t="s">
        <v>274</v>
      </c>
    </row>
    <row r="455" spans="1:12">
      <c r="A455" s="153">
        <v>454</v>
      </c>
      <c r="B455" s="154" t="s">
        <v>253</v>
      </c>
      <c r="C455" s="154" t="s">
        <v>749</v>
      </c>
      <c r="D455" s="155">
        <v>43472</v>
      </c>
      <c r="E455" s="153" t="s">
        <v>1226</v>
      </c>
      <c r="F455" s="154" t="s">
        <v>1247</v>
      </c>
      <c r="G455" s="156">
        <v>4550000</v>
      </c>
      <c r="H455" s="153">
        <v>5.24</v>
      </c>
      <c r="I455" s="153" t="s">
        <v>25</v>
      </c>
      <c r="J455" s="153" t="s">
        <v>308</v>
      </c>
      <c r="K455" s="153" t="s">
        <v>262</v>
      </c>
      <c r="L455" s="153" t="s">
        <v>270</v>
      </c>
    </row>
    <row r="456" spans="1:12">
      <c r="A456" s="153">
        <v>455</v>
      </c>
      <c r="B456" s="154" t="s">
        <v>311</v>
      </c>
      <c r="C456" s="154" t="s">
        <v>750</v>
      </c>
      <c r="D456" s="155">
        <v>43303</v>
      </c>
      <c r="E456" s="153" t="s">
        <v>1227</v>
      </c>
      <c r="F456" s="154" t="s">
        <v>1250</v>
      </c>
      <c r="G456" s="156">
        <v>2210000</v>
      </c>
      <c r="H456" s="153">
        <v>8.2799999999999994</v>
      </c>
      <c r="I456" s="153" t="s">
        <v>255</v>
      </c>
      <c r="J456" s="153" t="s">
        <v>256</v>
      </c>
      <c r="K456" s="153" t="s">
        <v>257</v>
      </c>
      <c r="L456" s="153" t="s">
        <v>258</v>
      </c>
    </row>
    <row r="457" spans="1:12">
      <c r="A457" s="153">
        <v>456</v>
      </c>
      <c r="B457" s="154" t="s">
        <v>290</v>
      </c>
      <c r="C457" s="154" t="s">
        <v>751</v>
      </c>
      <c r="D457" s="155">
        <v>43513</v>
      </c>
      <c r="E457" s="153" t="s">
        <v>1226</v>
      </c>
      <c r="F457" s="154" t="s">
        <v>1250</v>
      </c>
      <c r="G457" s="156">
        <v>4490000</v>
      </c>
      <c r="H457" s="153">
        <v>11.08</v>
      </c>
      <c r="I457" s="153" t="s">
        <v>260</v>
      </c>
      <c r="J457" s="153" t="s">
        <v>298</v>
      </c>
      <c r="K457" s="153" t="s">
        <v>262</v>
      </c>
      <c r="L457" s="153" t="s">
        <v>263</v>
      </c>
    </row>
    <row r="458" spans="1:12">
      <c r="A458" s="153">
        <v>457</v>
      </c>
      <c r="B458" s="154" t="s">
        <v>293</v>
      </c>
      <c r="C458" s="154" t="s">
        <v>752</v>
      </c>
      <c r="D458" s="155">
        <v>44086</v>
      </c>
      <c r="E458" s="153" t="s">
        <v>1226</v>
      </c>
      <c r="F458" s="154" t="s">
        <v>1248</v>
      </c>
      <c r="G458" s="156">
        <v>3220000</v>
      </c>
      <c r="H458" s="153">
        <v>6.39</v>
      </c>
      <c r="I458" s="153" t="s">
        <v>25</v>
      </c>
      <c r="J458" s="153" t="s">
        <v>266</v>
      </c>
      <c r="K458" s="153" t="s">
        <v>257</v>
      </c>
      <c r="L458" s="153" t="s">
        <v>267</v>
      </c>
    </row>
    <row r="459" spans="1:12">
      <c r="A459" s="153">
        <v>458</v>
      </c>
      <c r="B459" s="154" t="s">
        <v>301</v>
      </c>
      <c r="C459" s="154" t="s">
        <v>753</v>
      </c>
      <c r="D459" s="155">
        <v>44065</v>
      </c>
      <c r="E459" s="153" t="s">
        <v>1226</v>
      </c>
      <c r="F459" s="154" t="s">
        <v>1258</v>
      </c>
      <c r="G459" s="156">
        <v>4940000</v>
      </c>
      <c r="H459" s="153">
        <v>7.25</v>
      </c>
      <c r="I459" s="153" t="s">
        <v>260</v>
      </c>
      <c r="J459" s="153" t="s">
        <v>332</v>
      </c>
      <c r="K459" s="153" t="s">
        <v>257</v>
      </c>
      <c r="L459" s="153" t="s">
        <v>258</v>
      </c>
    </row>
    <row r="460" spans="1:12">
      <c r="A460" s="153">
        <v>459</v>
      </c>
      <c r="B460" s="154" t="s">
        <v>284</v>
      </c>
      <c r="C460" s="154" t="s">
        <v>754</v>
      </c>
      <c r="D460" s="155">
        <v>43393</v>
      </c>
      <c r="E460" s="153" t="s">
        <v>1226</v>
      </c>
      <c r="F460" s="154" t="s">
        <v>1248</v>
      </c>
      <c r="G460" s="156">
        <v>4050000</v>
      </c>
      <c r="H460" s="153">
        <v>9.99</v>
      </c>
      <c r="I460" s="153" t="s">
        <v>25</v>
      </c>
      <c r="J460" s="153" t="s">
        <v>289</v>
      </c>
      <c r="K460" s="153" t="s">
        <v>257</v>
      </c>
      <c r="L460" s="153" t="s">
        <v>258</v>
      </c>
    </row>
    <row r="461" spans="1:12">
      <c r="A461" s="153">
        <v>460</v>
      </c>
      <c r="B461" s="154" t="s">
        <v>247</v>
      </c>
      <c r="C461" s="154" t="s">
        <v>755</v>
      </c>
      <c r="D461" s="155">
        <v>43582</v>
      </c>
      <c r="E461" s="153" t="s">
        <v>1226</v>
      </c>
      <c r="F461" s="154" t="s">
        <v>1249</v>
      </c>
      <c r="G461" s="156">
        <v>3950000</v>
      </c>
      <c r="H461" s="153">
        <v>8.7799999999999994</v>
      </c>
      <c r="I461" s="153" t="s">
        <v>25</v>
      </c>
      <c r="J461" s="153" t="s">
        <v>269</v>
      </c>
      <c r="K461" s="153" t="s">
        <v>262</v>
      </c>
      <c r="L461" s="153" t="s">
        <v>270</v>
      </c>
    </row>
    <row r="462" spans="1:12">
      <c r="A462" s="153">
        <v>461</v>
      </c>
      <c r="B462" s="154" t="s">
        <v>264</v>
      </c>
      <c r="C462" s="154" t="s">
        <v>756</v>
      </c>
      <c r="D462" s="155">
        <v>43500</v>
      </c>
      <c r="E462" s="153" t="s">
        <v>1226</v>
      </c>
      <c r="F462" s="154" t="s">
        <v>1247</v>
      </c>
      <c r="G462" s="156">
        <v>1680000</v>
      </c>
      <c r="H462" s="153">
        <v>5.5</v>
      </c>
      <c r="I462" s="153" t="s">
        <v>260</v>
      </c>
      <c r="J462" s="153" t="s">
        <v>300</v>
      </c>
      <c r="K462" s="153" t="s">
        <v>262</v>
      </c>
      <c r="L462" s="153" t="s">
        <v>283</v>
      </c>
    </row>
    <row r="463" spans="1:12">
      <c r="A463" s="153">
        <v>462</v>
      </c>
      <c r="B463" s="154" t="s">
        <v>293</v>
      </c>
      <c r="C463" s="154" t="s">
        <v>757</v>
      </c>
      <c r="D463" s="155">
        <v>43926</v>
      </c>
      <c r="E463" s="153" t="s">
        <v>1226</v>
      </c>
      <c r="F463" s="154" t="s">
        <v>1249</v>
      </c>
      <c r="G463" s="156">
        <v>4630000</v>
      </c>
      <c r="H463" s="153">
        <v>6.11</v>
      </c>
      <c r="I463" s="153" t="s">
        <v>260</v>
      </c>
      <c r="J463" s="153" t="s">
        <v>295</v>
      </c>
      <c r="K463" s="153" t="s">
        <v>262</v>
      </c>
      <c r="L463" s="153" t="s">
        <v>270</v>
      </c>
    </row>
    <row r="464" spans="1:12">
      <c r="A464" s="153">
        <v>463</v>
      </c>
      <c r="B464" s="154" t="s">
        <v>293</v>
      </c>
      <c r="C464" s="154" t="s">
        <v>758</v>
      </c>
      <c r="D464" s="155">
        <v>43798</v>
      </c>
      <c r="E464" s="153" t="s">
        <v>1227</v>
      </c>
      <c r="F464" s="154" t="s">
        <v>1250</v>
      </c>
      <c r="G464" s="156">
        <v>4040000</v>
      </c>
      <c r="H464" s="153">
        <v>10.85</v>
      </c>
      <c r="I464" s="153" t="s">
        <v>260</v>
      </c>
      <c r="J464" s="153" t="s">
        <v>304</v>
      </c>
      <c r="K464" s="153" t="s">
        <v>257</v>
      </c>
      <c r="L464" s="153" t="s">
        <v>267</v>
      </c>
    </row>
    <row r="465" spans="1:12">
      <c r="A465" s="153">
        <v>464</v>
      </c>
      <c r="B465" s="154" t="s">
        <v>311</v>
      </c>
      <c r="C465" s="154" t="s">
        <v>759</v>
      </c>
      <c r="D465" s="155">
        <v>44062</v>
      </c>
      <c r="E465" s="153" t="s">
        <v>1226</v>
      </c>
      <c r="F465" s="154" t="s">
        <v>1248</v>
      </c>
      <c r="G465" s="156">
        <v>4350000</v>
      </c>
      <c r="H465" s="153">
        <v>6.95</v>
      </c>
      <c r="I465" s="153" t="s">
        <v>25</v>
      </c>
      <c r="J465" s="153" t="s">
        <v>308</v>
      </c>
      <c r="K465" s="153" t="s">
        <v>262</v>
      </c>
      <c r="L465" s="153" t="s">
        <v>270</v>
      </c>
    </row>
    <row r="466" spans="1:12">
      <c r="A466" s="153">
        <v>465</v>
      </c>
      <c r="B466" s="154" t="s">
        <v>293</v>
      </c>
      <c r="C466" s="154" t="s">
        <v>760</v>
      </c>
      <c r="D466" s="155">
        <v>43666</v>
      </c>
      <c r="E466" s="153" t="s">
        <v>1227</v>
      </c>
      <c r="F466" s="154" t="s">
        <v>1251</v>
      </c>
      <c r="G466" s="156">
        <v>4460000</v>
      </c>
      <c r="H466" s="153">
        <v>4.83</v>
      </c>
      <c r="I466" s="153" t="s">
        <v>260</v>
      </c>
      <c r="J466" s="153" t="s">
        <v>256</v>
      </c>
      <c r="K466" s="153" t="s">
        <v>257</v>
      </c>
      <c r="L466" s="153" t="s">
        <v>258</v>
      </c>
    </row>
    <row r="467" spans="1:12">
      <c r="A467" s="153">
        <v>466</v>
      </c>
      <c r="B467" s="154" t="s">
        <v>284</v>
      </c>
      <c r="C467" s="154" t="s">
        <v>761</v>
      </c>
      <c r="D467" s="155">
        <v>43994</v>
      </c>
      <c r="E467" s="153" t="s">
        <v>1226</v>
      </c>
      <c r="F467" s="154" t="s">
        <v>1247</v>
      </c>
      <c r="G467" s="156">
        <v>2720000</v>
      </c>
      <c r="H467" s="153">
        <v>9.7200000000000006</v>
      </c>
      <c r="I467" s="153" t="s">
        <v>260</v>
      </c>
      <c r="J467" s="153" t="s">
        <v>282</v>
      </c>
      <c r="K467" s="153" t="s">
        <v>262</v>
      </c>
      <c r="L467" s="153" t="s">
        <v>283</v>
      </c>
    </row>
    <row r="468" spans="1:12">
      <c r="A468" s="153">
        <v>467</v>
      </c>
      <c r="B468" s="154" t="s">
        <v>284</v>
      </c>
      <c r="C468" s="154" t="s">
        <v>762</v>
      </c>
      <c r="D468" s="155">
        <v>43665</v>
      </c>
      <c r="E468" s="153" t="s">
        <v>1226</v>
      </c>
      <c r="F468" s="154" t="s">
        <v>1250</v>
      </c>
      <c r="G468" s="156">
        <v>2400000</v>
      </c>
      <c r="H468" s="153">
        <v>8.56</v>
      </c>
      <c r="I468" s="153" t="s">
        <v>260</v>
      </c>
      <c r="J468" s="153" t="s">
        <v>304</v>
      </c>
      <c r="K468" s="153" t="s">
        <v>257</v>
      </c>
      <c r="L468" s="153" t="s">
        <v>267</v>
      </c>
    </row>
    <row r="469" spans="1:12">
      <c r="A469" s="153">
        <v>468</v>
      </c>
      <c r="B469" s="154" t="s">
        <v>311</v>
      </c>
      <c r="C469" s="154" t="s">
        <v>763</v>
      </c>
      <c r="D469" s="155">
        <v>44089</v>
      </c>
      <c r="E469" s="153" t="s">
        <v>1227</v>
      </c>
      <c r="F469" s="154" t="s">
        <v>1248</v>
      </c>
      <c r="G469" s="156">
        <v>4870000</v>
      </c>
      <c r="H469" s="153">
        <v>9.0399999999999991</v>
      </c>
      <c r="I469" s="153" t="s">
        <v>255</v>
      </c>
      <c r="J469" s="153" t="s">
        <v>332</v>
      </c>
      <c r="K469" s="153" t="s">
        <v>257</v>
      </c>
      <c r="L469" s="153" t="s">
        <v>258</v>
      </c>
    </row>
    <row r="470" spans="1:12">
      <c r="A470" s="153">
        <v>469</v>
      </c>
      <c r="B470" s="154" t="s">
        <v>293</v>
      </c>
      <c r="C470" s="154" t="s">
        <v>764</v>
      </c>
      <c r="D470" s="155">
        <v>43383</v>
      </c>
      <c r="E470" s="153" t="s">
        <v>1226</v>
      </c>
      <c r="F470" s="154" t="s">
        <v>1258</v>
      </c>
      <c r="G470" s="156">
        <v>4290000</v>
      </c>
      <c r="H470" s="153">
        <v>4.09</v>
      </c>
      <c r="I470" s="153" t="s">
        <v>260</v>
      </c>
      <c r="J470" s="153" t="s">
        <v>256</v>
      </c>
      <c r="K470" s="153" t="s">
        <v>257</v>
      </c>
      <c r="L470" s="153" t="s">
        <v>258</v>
      </c>
    </row>
    <row r="471" spans="1:12">
      <c r="A471" s="153">
        <v>470</v>
      </c>
      <c r="B471" s="154" t="s">
        <v>311</v>
      </c>
      <c r="C471" s="154" t="s">
        <v>765</v>
      </c>
      <c r="D471" s="155">
        <v>43741</v>
      </c>
      <c r="E471" s="153" t="s">
        <v>1226</v>
      </c>
      <c r="F471" s="154" t="s">
        <v>1248</v>
      </c>
      <c r="G471" s="156">
        <v>4910000</v>
      </c>
      <c r="H471" s="153">
        <v>7.81</v>
      </c>
      <c r="I471" s="153" t="s">
        <v>260</v>
      </c>
      <c r="J471" s="153" t="s">
        <v>304</v>
      </c>
      <c r="K471" s="153" t="s">
        <v>257</v>
      </c>
      <c r="L471" s="153" t="s">
        <v>267</v>
      </c>
    </row>
    <row r="472" spans="1:12">
      <c r="A472" s="153">
        <v>471</v>
      </c>
      <c r="B472" s="154" t="s">
        <v>253</v>
      </c>
      <c r="C472" s="154" t="s">
        <v>766</v>
      </c>
      <c r="D472" s="155">
        <v>44071</v>
      </c>
      <c r="E472" s="153" t="s">
        <v>1226</v>
      </c>
      <c r="F472" s="154" t="s">
        <v>1248</v>
      </c>
      <c r="G472" s="156">
        <v>2620000</v>
      </c>
      <c r="H472" s="153">
        <v>8.9700000000000006</v>
      </c>
      <c r="I472" s="153" t="s">
        <v>25</v>
      </c>
      <c r="J472" s="153" t="s">
        <v>304</v>
      </c>
      <c r="K472" s="153" t="s">
        <v>257</v>
      </c>
      <c r="L472" s="153" t="s">
        <v>267</v>
      </c>
    </row>
    <row r="473" spans="1:12">
      <c r="A473" s="153">
        <v>472</v>
      </c>
      <c r="B473" s="154" t="s">
        <v>311</v>
      </c>
      <c r="C473" s="154" t="s">
        <v>767</v>
      </c>
      <c r="D473" s="155">
        <v>43320</v>
      </c>
      <c r="E473" s="153" t="s">
        <v>1226</v>
      </c>
      <c r="F473" s="154" t="s">
        <v>1249</v>
      </c>
      <c r="G473" s="156">
        <v>2400000</v>
      </c>
      <c r="H473" s="153">
        <v>7.02</v>
      </c>
      <c r="I473" s="153" t="s">
        <v>260</v>
      </c>
      <c r="J473" s="153" t="s">
        <v>304</v>
      </c>
      <c r="K473" s="153" t="s">
        <v>257</v>
      </c>
      <c r="L473" s="153" t="s">
        <v>267</v>
      </c>
    </row>
    <row r="474" spans="1:12">
      <c r="A474" s="153">
        <v>473</v>
      </c>
      <c r="B474" s="154" t="s">
        <v>253</v>
      </c>
      <c r="C474" s="154" t="s">
        <v>768</v>
      </c>
      <c r="D474" s="155">
        <v>43734</v>
      </c>
      <c r="E474" s="153" t="s">
        <v>1226</v>
      </c>
      <c r="F474" s="154" t="s">
        <v>1249</v>
      </c>
      <c r="G474" s="156">
        <v>4620000</v>
      </c>
      <c r="H474" s="153">
        <v>7.96</v>
      </c>
      <c r="I474" s="153" t="s">
        <v>260</v>
      </c>
      <c r="J474" s="153" t="s">
        <v>261</v>
      </c>
      <c r="K474" s="153" t="s">
        <v>262</v>
      </c>
      <c r="L474" s="153" t="s">
        <v>263</v>
      </c>
    </row>
    <row r="475" spans="1:12">
      <c r="A475" s="153">
        <v>474</v>
      </c>
      <c r="B475" s="154" t="s">
        <v>306</v>
      </c>
      <c r="C475" s="154" t="s">
        <v>769</v>
      </c>
      <c r="D475" s="155">
        <v>43399</v>
      </c>
      <c r="E475" s="153" t="s">
        <v>1226</v>
      </c>
      <c r="F475" s="154" t="s">
        <v>1258</v>
      </c>
      <c r="G475" s="156">
        <v>1760000</v>
      </c>
      <c r="H475" s="153">
        <v>4.95</v>
      </c>
      <c r="I475" s="153" t="s">
        <v>255</v>
      </c>
      <c r="J475" s="153" t="s">
        <v>329</v>
      </c>
      <c r="K475" s="153" t="s">
        <v>257</v>
      </c>
      <c r="L475" s="153" t="s">
        <v>274</v>
      </c>
    </row>
    <row r="476" spans="1:12">
      <c r="A476" s="153">
        <v>475</v>
      </c>
      <c r="B476" s="154" t="s">
        <v>311</v>
      </c>
      <c r="C476" s="154" t="s">
        <v>770</v>
      </c>
      <c r="D476" s="155">
        <v>43496</v>
      </c>
      <c r="E476" s="153" t="s">
        <v>1226</v>
      </c>
      <c r="F476" s="154" t="s">
        <v>1249</v>
      </c>
      <c r="G476" s="156">
        <v>3980000</v>
      </c>
      <c r="H476" s="153">
        <v>4.07</v>
      </c>
      <c r="I476" s="153" t="s">
        <v>25</v>
      </c>
      <c r="J476" s="153" t="s">
        <v>276</v>
      </c>
      <c r="K476" s="153" t="s">
        <v>262</v>
      </c>
      <c r="L476" s="153" t="s">
        <v>263</v>
      </c>
    </row>
    <row r="477" spans="1:12">
      <c r="A477" s="153">
        <v>476</v>
      </c>
      <c r="B477" s="154" t="s">
        <v>280</v>
      </c>
      <c r="C477" s="154" t="s">
        <v>771</v>
      </c>
      <c r="D477" s="155">
        <v>43564</v>
      </c>
      <c r="E477" s="153" t="s">
        <v>1226</v>
      </c>
      <c r="F477" s="154" t="s">
        <v>1249</v>
      </c>
      <c r="G477" s="156">
        <v>2450000</v>
      </c>
      <c r="H477" s="153">
        <v>5.32</v>
      </c>
      <c r="I477" s="153" t="s">
        <v>255</v>
      </c>
      <c r="J477" s="153" t="s">
        <v>295</v>
      </c>
      <c r="K477" s="153" t="s">
        <v>262</v>
      </c>
      <c r="L477" s="153" t="s">
        <v>270</v>
      </c>
    </row>
    <row r="478" spans="1:12">
      <c r="A478" s="153">
        <v>477</v>
      </c>
      <c r="B478" s="154" t="s">
        <v>311</v>
      </c>
      <c r="C478" s="154" t="s">
        <v>772</v>
      </c>
      <c r="D478" s="155">
        <v>43667</v>
      </c>
      <c r="E478" s="153" t="s">
        <v>1227</v>
      </c>
      <c r="F478" s="154" t="s">
        <v>1247</v>
      </c>
      <c r="G478" s="156">
        <v>2790000</v>
      </c>
      <c r="H478" s="153">
        <v>8.84</v>
      </c>
      <c r="I478" s="153" t="s">
        <v>255</v>
      </c>
      <c r="J478" s="153" t="s">
        <v>326</v>
      </c>
      <c r="K478" s="153" t="s">
        <v>257</v>
      </c>
      <c r="L478" s="153" t="s">
        <v>267</v>
      </c>
    </row>
    <row r="479" spans="1:12">
      <c r="A479" s="153">
        <v>478</v>
      </c>
      <c r="B479" s="154" t="s">
        <v>311</v>
      </c>
      <c r="C479" s="154" t="s">
        <v>773</v>
      </c>
      <c r="D479" s="155">
        <v>43594</v>
      </c>
      <c r="E479" s="153" t="s">
        <v>1226</v>
      </c>
      <c r="F479" s="154" t="s">
        <v>1250</v>
      </c>
      <c r="G479" s="156">
        <v>4630000</v>
      </c>
      <c r="H479" s="153">
        <v>5.39</v>
      </c>
      <c r="I479" s="153" t="s">
        <v>25</v>
      </c>
      <c r="J479" s="153" t="s">
        <v>278</v>
      </c>
      <c r="K479" s="153" t="s">
        <v>279</v>
      </c>
      <c r="L479" s="153" t="s">
        <v>279</v>
      </c>
    </row>
    <row r="480" spans="1:12">
      <c r="A480" s="153">
        <v>479</v>
      </c>
      <c r="B480" s="154" t="s">
        <v>301</v>
      </c>
      <c r="C480" s="154" t="s">
        <v>774</v>
      </c>
      <c r="D480" s="155">
        <v>43658</v>
      </c>
      <c r="E480" s="153" t="s">
        <v>1226</v>
      </c>
      <c r="F480" s="154" t="s">
        <v>1249</v>
      </c>
      <c r="G480" s="156">
        <v>2640000</v>
      </c>
      <c r="H480" s="153">
        <v>9.93</v>
      </c>
      <c r="I480" s="153" t="s">
        <v>25</v>
      </c>
      <c r="J480" s="153" t="s">
        <v>346</v>
      </c>
      <c r="K480" s="153" t="s">
        <v>262</v>
      </c>
      <c r="L480" s="153" t="s">
        <v>283</v>
      </c>
    </row>
    <row r="481" spans="1:12">
      <c r="A481" s="153">
        <v>480</v>
      </c>
      <c r="B481" s="154" t="s">
        <v>311</v>
      </c>
      <c r="C481" s="154" t="s">
        <v>775</v>
      </c>
      <c r="D481" s="155">
        <v>43395</v>
      </c>
      <c r="E481" s="153" t="s">
        <v>1227</v>
      </c>
      <c r="F481" s="154" t="s">
        <v>1258</v>
      </c>
      <c r="G481" s="156">
        <v>3750000</v>
      </c>
      <c r="H481" s="153">
        <v>4.59</v>
      </c>
      <c r="I481" s="153" t="s">
        <v>255</v>
      </c>
      <c r="J481" s="153" t="s">
        <v>286</v>
      </c>
      <c r="K481" s="153" t="s">
        <v>257</v>
      </c>
      <c r="L481" s="153" t="s">
        <v>274</v>
      </c>
    </row>
    <row r="482" spans="1:12">
      <c r="A482" s="153">
        <v>481</v>
      </c>
      <c r="B482" s="154" t="s">
        <v>284</v>
      </c>
      <c r="C482" s="154" t="s">
        <v>776</v>
      </c>
      <c r="D482" s="155">
        <v>43676</v>
      </c>
      <c r="E482" s="153" t="s">
        <v>1226</v>
      </c>
      <c r="F482" s="154" t="s">
        <v>1250</v>
      </c>
      <c r="G482" s="156">
        <v>4250000</v>
      </c>
      <c r="H482" s="153">
        <v>8.64</v>
      </c>
      <c r="I482" s="153" t="s">
        <v>260</v>
      </c>
      <c r="J482" s="153" t="s">
        <v>266</v>
      </c>
      <c r="K482" s="153" t="s">
        <v>257</v>
      </c>
      <c r="L482" s="153" t="s">
        <v>267</v>
      </c>
    </row>
    <row r="483" spans="1:12">
      <c r="A483" s="153">
        <v>482</v>
      </c>
      <c r="B483" s="154" t="s">
        <v>264</v>
      </c>
      <c r="C483" s="154" t="s">
        <v>777</v>
      </c>
      <c r="D483" s="155">
        <v>43350</v>
      </c>
      <c r="E483" s="153" t="s">
        <v>1227</v>
      </c>
      <c r="F483" s="154" t="s">
        <v>1247</v>
      </c>
      <c r="G483" s="156">
        <v>2720000</v>
      </c>
      <c r="H483" s="153">
        <v>4.26</v>
      </c>
      <c r="I483" s="153" t="s">
        <v>260</v>
      </c>
      <c r="J483" s="153" t="s">
        <v>282</v>
      </c>
      <c r="K483" s="153" t="s">
        <v>262</v>
      </c>
      <c r="L483" s="153" t="s">
        <v>283</v>
      </c>
    </row>
    <row r="484" spans="1:12">
      <c r="A484" s="153">
        <v>483</v>
      </c>
      <c r="B484" s="154" t="s">
        <v>293</v>
      </c>
      <c r="C484" s="154" t="s">
        <v>778</v>
      </c>
      <c r="D484" s="155">
        <v>44115</v>
      </c>
      <c r="E484" s="153" t="s">
        <v>1227</v>
      </c>
      <c r="F484" s="154" t="s">
        <v>1248</v>
      </c>
      <c r="G484" s="156">
        <v>3480000</v>
      </c>
      <c r="H484" s="153">
        <v>7.74</v>
      </c>
      <c r="I484" s="153" t="s">
        <v>255</v>
      </c>
      <c r="J484" s="153" t="s">
        <v>326</v>
      </c>
      <c r="K484" s="153" t="s">
        <v>257</v>
      </c>
      <c r="L484" s="153" t="s">
        <v>267</v>
      </c>
    </row>
    <row r="485" spans="1:12">
      <c r="A485" s="153">
        <v>484</v>
      </c>
      <c r="B485" s="154" t="s">
        <v>306</v>
      </c>
      <c r="C485" s="154" t="s">
        <v>779</v>
      </c>
      <c r="D485" s="155">
        <v>43256</v>
      </c>
      <c r="E485" s="153" t="s">
        <v>1226</v>
      </c>
      <c r="F485" s="154" t="s">
        <v>1247</v>
      </c>
      <c r="G485" s="156">
        <v>2020000</v>
      </c>
      <c r="H485" s="153">
        <v>10.050000000000001</v>
      </c>
      <c r="I485" s="153" t="s">
        <v>25</v>
      </c>
      <c r="J485" s="153" t="s">
        <v>282</v>
      </c>
      <c r="K485" s="153" t="s">
        <v>262</v>
      </c>
      <c r="L485" s="153" t="s">
        <v>283</v>
      </c>
    </row>
    <row r="486" spans="1:12">
      <c r="A486" s="153">
        <v>485</v>
      </c>
      <c r="B486" s="154" t="s">
        <v>280</v>
      </c>
      <c r="C486" s="154" t="s">
        <v>780</v>
      </c>
      <c r="D486" s="155">
        <v>43443</v>
      </c>
      <c r="E486" s="153" t="s">
        <v>1226</v>
      </c>
      <c r="F486" s="154" t="s">
        <v>1248</v>
      </c>
      <c r="G486" s="156">
        <v>3830000</v>
      </c>
      <c r="H486" s="153">
        <v>5.59</v>
      </c>
      <c r="I486" s="153" t="s">
        <v>260</v>
      </c>
      <c r="J486" s="153" t="s">
        <v>300</v>
      </c>
      <c r="K486" s="153" t="s">
        <v>262</v>
      </c>
      <c r="L486" s="153" t="s">
        <v>283</v>
      </c>
    </row>
    <row r="487" spans="1:12">
      <c r="A487" s="153">
        <v>486</v>
      </c>
      <c r="B487" s="154" t="s">
        <v>264</v>
      </c>
      <c r="C487" s="154" t="s">
        <v>781</v>
      </c>
      <c r="D487" s="155">
        <v>43670</v>
      </c>
      <c r="E487" s="153" t="s">
        <v>1226</v>
      </c>
      <c r="F487" s="154" t="s">
        <v>1249</v>
      </c>
      <c r="G487" s="156">
        <v>2350000</v>
      </c>
      <c r="H487" s="153">
        <v>9.76</v>
      </c>
      <c r="I487" s="153" t="s">
        <v>260</v>
      </c>
      <c r="J487" s="153" t="s">
        <v>298</v>
      </c>
      <c r="K487" s="153" t="s">
        <v>262</v>
      </c>
      <c r="L487" s="153" t="s">
        <v>263</v>
      </c>
    </row>
    <row r="488" spans="1:12">
      <c r="A488" s="153">
        <v>487</v>
      </c>
      <c r="B488" s="154" t="s">
        <v>311</v>
      </c>
      <c r="C488" s="154" t="s">
        <v>782</v>
      </c>
      <c r="D488" s="155">
        <v>43274</v>
      </c>
      <c r="E488" s="153" t="s">
        <v>1226</v>
      </c>
      <c r="F488" s="154" t="s">
        <v>1258</v>
      </c>
      <c r="G488" s="156">
        <v>1870000</v>
      </c>
      <c r="H488" s="153">
        <v>8.18</v>
      </c>
      <c r="I488" s="153" t="s">
        <v>255</v>
      </c>
      <c r="J488" s="153" t="s">
        <v>319</v>
      </c>
      <c r="K488" s="153" t="s">
        <v>279</v>
      </c>
      <c r="L488" s="153" t="s">
        <v>279</v>
      </c>
    </row>
    <row r="489" spans="1:12">
      <c r="A489" s="153">
        <v>488</v>
      </c>
      <c r="B489" s="154" t="s">
        <v>284</v>
      </c>
      <c r="C489" s="154" t="s">
        <v>783</v>
      </c>
      <c r="D489" s="155">
        <v>44107</v>
      </c>
      <c r="E489" s="153" t="s">
        <v>1226</v>
      </c>
      <c r="F489" s="154" t="s">
        <v>1251</v>
      </c>
      <c r="G489" s="156">
        <v>2430000</v>
      </c>
      <c r="H489" s="153">
        <v>11.03</v>
      </c>
      <c r="I489" s="153" t="s">
        <v>260</v>
      </c>
      <c r="J489" s="153" t="s">
        <v>266</v>
      </c>
      <c r="K489" s="153" t="s">
        <v>257</v>
      </c>
      <c r="L489" s="153" t="s">
        <v>267</v>
      </c>
    </row>
    <row r="490" spans="1:12">
      <c r="A490" s="153">
        <v>489</v>
      </c>
      <c r="B490" s="154" t="s">
        <v>290</v>
      </c>
      <c r="C490" s="154" t="s">
        <v>784</v>
      </c>
      <c r="D490" s="155">
        <v>43909</v>
      </c>
      <c r="E490" s="153" t="s">
        <v>1226</v>
      </c>
      <c r="F490" s="154" t="s">
        <v>1247</v>
      </c>
      <c r="G490" s="156">
        <v>4640000</v>
      </c>
      <c r="H490" s="153">
        <v>8.32</v>
      </c>
      <c r="I490" s="153" t="s">
        <v>25</v>
      </c>
      <c r="J490" s="153" t="s">
        <v>282</v>
      </c>
      <c r="K490" s="153" t="s">
        <v>262</v>
      </c>
      <c r="L490" s="153" t="s">
        <v>283</v>
      </c>
    </row>
    <row r="491" spans="1:12">
      <c r="A491" s="153">
        <v>490</v>
      </c>
      <c r="B491" s="154" t="s">
        <v>306</v>
      </c>
      <c r="C491" s="154" t="s">
        <v>785</v>
      </c>
      <c r="D491" s="155">
        <v>43548</v>
      </c>
      <c r="E491" s="153" t="s">
        <v>1227</v>
      </c>
      <c r="F491" s="154" t="s">
        <v>1248</v>
      </c>
      <c r="G491" s="156">
        <v>2320000</v>
      </c>
      <c r="H491" s="153">
        <v>10.78</v>
      </c>
      <c r="I491" s="153" t="s">
        <v>260</v>
      </c>
      <c r="J491" s="153" t="s">
        <v>273</v>
      </c>
      <c r="K491" s="153" t="s">
        <v>257</v>
      </c>
      <c r="L491" s="153" t="s">
        <v>274</v>
      </c>
    </row>
    <row r="492" spans="1:12">
      <c r="A492" s="153">
        <v>491</v>
      </c>
      <c r="B492" s="154" t="s">
        <v>293</v>
      </c>
      <c r="C492" s="154" t="s">
        <v>786</v>
      </c>
      <c r="D492" s="155">
        <v>43866</v>
      </c>
      <c r="E492" s="153" t="s">
        <v>1226</v>
      </c>
      <c r="F492" s="154" t="s">
        <v>1247</v>
      </c>
      <c r="G492" s="156">
        <v>3320000</v>
      </c>
      <c r="H492" s="153">
        <v>4.12</v>
      </c>
      <c r="I492" s="153" t="s">
        <v>260</v>
      </c>
      <c r="J492" s="153" t="s">
        <v>278</v>
      </c>
      <c r="K492" s="153" t="s">
        <v>279</v>
      </c>
      <c r="L492" s="153" t="s">
        <v>279</v>
      </c>
    </row>
    <row r="493" spans="1:12">
      <c r="A493" s="153">
        <v>492</v>
      </c>
      <c r="B493" s="154" t="s">
        <v>306</v>
      </c>
      <c r="C493" s="154" t="s">
        <v>787</v>
      </c>
      <c r="D493" s="155">
        <v>43900</v>
      </c>
      <c r="E493" s="153" t="s">
        <v>1226</v>
      </c>
      <c r="F493" s="154" t="s">
        <v>1248</v>
      </c>
      <c r="G493" s="156">
        <v>2160000</v>
      </c>
      <c r="H493" s="153">
        <v>9.9600000000000009</v>
      </c>
      <c r="I493" s="153" t="s">
        <v>25</v>
      </c>
      <c r="J493" s="153" t="s">
        <v>332</v>
      </c>
      <c r="K493" s="153" t="s">
        <v>257</v>
      </c>
      <c r="L493" s="153" t="s">
        <v>258</v>
      </c>
    </row>
    <row r="494" spans="1:12">
      <c r="A494" s="153">
        <v>493</v>
      </c>
      <c r="B494" s="154" t="s">
        <v>311</v>
      </c>
      <c r="C494" s="154" t="s">
        <v>788</v>
      </c>
      <c r="D494" s="155">
        <v>43356</v>
      </c>
      <c r="E494" s="153" t="s">
        <v>1226</v>
      </c>
      <c r="F494" s="154" t="s">
        <v>1249</v>
      </c>
      <c r="G494" s="156">
        <v>1740000</v>
      </c>
      <c r="H494" s="153">
        <v>6.03</v>
      </c>
      <c r="I494" s="153" t="s">
        <v>25</v>
      </c>
      <c r="J494" s="153" t="s">
        <v>332</v>
      </c>
      <c r="K494" s="153" t="s">
        <v>257</v>
      </c>
      <c r="L494" s="153" t="s">
        <v>258</v>
      </c>
    </row>
    <row r="495" spans="1:12">
      <c r="A495" s="153">
        <v>494</v>
      </c>
      <c r="B495" s="154" t="s">
        <v>293</v>
      </c>
      <c r="C495" s="154" t="s">
        <v>789</v>
      </c>
      <c r="D495" s="155">
        <v>43961</v>
      </c>
      <c r="E495" s="153" t="s">
        <v>1227</v>
      </c>
      <c r="F495" s="154" t="s">
        <v>1249</v>
      </c>
      <c r="G495" s="156">
        <v>3750000</v>
      </c>
      <c r="H495" s="153">
        <v>10.84</v>
      </c>
      <c r="I495" s="153" t="s">
        <v>255</v>
      </c>
      <c r="J495" s="153" t="s">
        <v>269</v>
      </c>
      <c r="K495" s="153" t="s">
        <v>262</v>
      </c>
      <c r="L495" s="153" t="s">
        <v>270</v>
      </c>
    </row>
    <row r="496" spans="1:12">
      <c r="A496" s="153">
        <v>495</v>
      </c>
      <c r="B496" s="154" t="s">
        <v>296</v>
      </c>
      <c r="C496" s="154" t="s">
        <v>790</v>
      </c>
      <c r="D496" s="155">
        <v>43306</v>
      </c>
      <c r="E496" s="153" t="s">
        <v>1227</v>
      </c>
      <c r="F496" s="154" t="s">
        <v>1249</v>
      </c>
      <c r="G496" s="156">
        <v>2790000</v>
      </c>
      <c r="H496" s="153">
        <v>10.92</v>
      </c>
      <c r="I496" s="153" t="s">
        <v>260</v>
      </c>
      <c r="J496" s="153" t="s">
        <v>304</v>
      </c>
      <c r="K496" s="153" t="s">
        <v>257</v>
      </c>
      <c r="L496" s="153" t="s">
        <v>267</v>
      </c>
    </row>
    <row r="497" spans="1:12">
      <c r="A497" s="153">
        <v>496</v>
      </c>
      <c r="B497" s="154" t="s">
        <v>311</v>
      </c>
      <c r="C497" s="154" t="s">
        <v>791</v>
      </c>
      <c r="D497" s="155">
        <v>43371</v>
      </c>
      <c r="E497" s="153" t="s">
        <v>1226</v>
      </c>
      <c r="F497" s="154" t="s">
        <v>1249</v>
      </c>
      <c r="G497" s="156">
        <v>4090000</v>
      </c>
      <c r="H497" s="153">
        <v>7.78</v>
      </c>
      <c r="I497" s="153" t="s">
        <v>260</v>
      </c>
      <c r="J497" s="153" t="s">
        <v>261</v>
      </c>
      <c r="K497" s="153" t="s">
        <v>262</v>
      </c>
      <c r="L497" s="153" t="s">
        <v>263</v>
      </c>
    </row>
    <row r="498" spans="1:12">
      <c r="A498" s="153">
        <v>497</v>
      </c>
      <c r="B498" s="154" t="s">
        <v>280</v>
      </c>
      <c r="C498" s="154" t="s">
        <v>792</v>
      </c>
      <c r="D498" s="155">
        <v>43593</v>
      </c>
      <c r="E498" s="153" t="s">
        <v>1226</v>
      </c>
      <c r="F498" s="154" t="s">
        <v>1258</v>
      </c>
      <c r="G498" s="156">
        <v>3970000</v>
      </c>
      <c r="H498" s="153">
        <v>6.16</v>
      </c>
      <c r="I498" s="153" t="s">
        <v>260</v>
      </c>
      <c r="J498" s="153" t="s">
        <v>289</v>
      </c>
      <c r="K498" s="153" t="s">
        <v>257</v>
      </c>
      <c r="L498" s="153" t="s">
        <v>258</v>
      </c>
    </row>
    <row r="499" spans="1:12">
      <c r="A499" s="153">
        <v>498</v>
      </c>
      <c r="B499" s="154" t="s">
        <v>284</v>
      </c>
      <c r="C499" s="154" t="s">
        <v>793</v>
      </c>
      <c r="D499" s="155">
        <v>43147</v>
      </c>
      <c r="E499" s="153" t="s">
        <v>1226</v>
      </c>
      <c r="F499" s="154" t="s">
        <v>1249</v>
      </c>
      <c r="G499" s="156">
        <v>4340000</v>
      </c>
      <c r="H499" s="153">
        <v>8.15</v>
      </c>
      <c r="I499" s="153" t="s">
        <v>260</v>
      </c>
      <c r="J499" s="153" t="s">
        <v>300</v>
      </c>
      <c r="K499" s="153" t="s">
        <v>262</v>
      </c>
      <c r="L499" s="153" t="s">
        <v>283</v>
      </c>
    </row>
    <row r="500" spans="1:12">
      <c r="A500" s="153">
        <v>499</v>
      </c>
      <c r="B500" s="154" t="s">
        <v>301</v>
      </c>
      <c r="C500" s="154" t="s">
        <v>794</v>
      </c>
      <c r="D500" s="155">
        <v>44068</v>
      </c>
      <c r="E500" s="153" t="s">
        <v>1226</v>
      </c>
      <c r="F500" s="154" t="s">
        <v>1250</v>
      </c>
      <c r="G500" s="156">
        <v>3180000</v>
      </c>
      <c r="H500" s="153">
        <v>10.97</v>
      </c>
      <c r="I500" s="153" t="s">
        <v>260</v>
      </c>
      <c r="J500" s="153" t="s">
        <v>326</v>
      </c>
      <c r="K500" s="153" t="s">
        <v>257</v>
      </c>
      <c r="L500" s="153" t="s">
        <v>267</v>
      </c>
    </row>
    <row r="501" spans="1:12">
      <c r="A501" s="153">
        <v>500</v>
      </c>
      <c r="B501" s="154" t="s">
        <v>301</v>
      </c>
      <c r="C501" s="154" t="s">
        <v>795</v>
      </c>
      <c r="D501" s="155">
        <v>43840</v>
      </c>
      <c r="E501" s="153" t="s">
        <v>1226</v>
      </c>
      <c r="F501" s="154" t="s">
        <v>1248</v>
      </c>
      <c r="G501" s="156">
        <v>2230000</v>
      </c>
      <c r="H501" s="153">
        <v>10.89</v>
      </c>
      <c r="I501" s="153" t="s">
        <v>255</v>
      </c>
      <c r="J501" s="153" t="s">
        <v>266</v>
      </c>
      <c r="K501" s="153" t="s">
        <v>257</v>
      </c>
      <c r="L501" s="153" t="s">
        <v>267</v>
      </c>
    </row>
    <row r="502" spans="1:12">
      <c r="A502" s="153">
        <v>501</v>
      </c>
      <c r="B502" s="154" t="s">
        <v>293</v>
      </c>
      <c r="C502" s="154" t="s">
        <v>796</v>
      </c>
      <c r="D502" s="155">
        <v>44027</v>
      </c>
      <c r="E502" s="153" t="s">
        <v>1227</v>
      </c>
      <c r="F502" s="154" t="s">
        <v>1249</v>
      </c>
      <c r="G502" s="156">
        <v>2470000</v>
      </c>
      <c r="H502" s="153">
        <v>10.36</v>
      </c>
      <c r="I502" s="153" t="s">
        <v>255</v>
      </c>
      <c r="J502" s="153" t="s">
        <v>298</v>
      </c>
      <c r="K502" s="153" t="s">
        <v>262</v>
      </c>
      <c r="L502" s="153" t="s">
        <v>263</v>
      </c>
    </row>
    <row r="503" spans="1:12">
      <c r="A503" s="153">
        <v>502</v>
      </c>
      <c r="B503" s="154" t="s">
        <v>311</v>
      </c>
      <c r="C503" s="154" t="s">
        <v>797</v>
      </c>
      <c r="D503" s="155">
        <v>43397</v>
      </c>
      <c r="E503" s="153" t="s">
        <v>1226</v>
      </c>
      <c r="F503" s="154" t="s">
        <v>1251</v>
      </c>
      <c r="G503" s="156">
        <v>3980000</v>
      </c>
      <c r="H503" s="153">
        <v>5.41</v>
      </c>
      <c r="I503" s="153" t="s">
        <v>260</v>
      </c>
      <c r="J503" s="153" t="s">
        <v>286</v>
      </c>
      <c r="K503" s="153" t="s">
        <v>257</v>
      </c>
      <c r="L503" s="153" t="s">
        <v>274</v>
      </c>
    </row>
    <row r="504" spans="1:12">
      <c r="A504" s="153">
        <v>503</v>
      </c>
      <c r="B504" s="154" t="s">
        <v>293</v>
      </c>
      <c r="C504" s="154" t="s">
        <v>798</v>
      </c>
      <c r="D504" s="155">
        <v>44046</v>
      </c>
      <c r="E504" s="153" t="s">
        <v>1226</v>
      </c>
      <c r="F504" s="154" t="s">
        <v>1250</v>
      </c>
      <c r="G504" s="156">
        <v>4400000</v>
      </c>
      <c r="H504" s="153">
        <v>7.81</v>
      </c>
      <c r="I504" s="153" t="s">
        <v>255</v>
      </c>
      <c r="J504" s="153" t="s">
        <v>276</v>
      </c>
      <c r="K504" s="153" t="s">
        <v>262</v>
      </c>
      <c r="L504" s="153" t="s">
        <v>263</v>
      </c>
    </row>
    <row r="505" spans="1:12">
      <c r="A505" s="153">
        <v>504</v>
      </c>
      <c r="B505" s="154" t="s">
        <v>264</v>
      </c>
      <c r="C505" s="154" t="s">
        <v>799</v>
      </c>
      <c r="D505" s="155">
        <v>43677</v>
      </c>
      <c r="E505" s="153" t="s">
        <v>1226</v>
      </c>
      <c r="F505" s="154" t="s">
        <v>1251</v>
      </c>
      <c r="G505" s="156">
        <v>2410000</v>
      </c>
      <c r="H505" s="153">
        <v>6.89</v>
      </c>
      <c r="I505" s="153" t="s">
        <v>260</v>
      </c>
      <c r="J505" s="153" t="s">
        <v>276</v>
      </c>
      <c r="K505" s="153" t="s">
        <v>262</v>
      </c>
      <c r="L505" s="153" t="s">
        <v>263</v>
      </c>
    </row>
    <row r="506" spans="1:12">
      <c r="A506" s="153">
        <v>505</v>
      </c>
      <c r="B506" s="154" t="s">
        <v>293</v>
      </c>
      <c r="C506" s="154" t="s">
        <v>800</v>
      </c>
      <c r="D506" s="155">
        <v>43693</v>
      </c>
      <c r="E506" s="153" t="s">
        <v>1227</v>
      </c>
      <c r="F506" s="154" t="s">
        <v>1249</v>
      </c>
      <c r="G506" s="156">
        <v>4110000</v>
      </c>
      <c r="H506" s="153">
        <v>9.34</v>
      </c>
      <c r="I506" s="153" t="s">
        <v>25</v>
      </c>
      <c r="J506" s="153" t="s">
        <v>346</v>
      </c>
      <c r="K506" s="153" t="s">
        <v>262</v>
      </c>
      <c r="L506" s="153" t="s">
        <v>283</v>
      </c>
    </row>
    <row r="507" spans="1:12">
      <c r="A507" s="153">
        <v>506</v>
      </c>
      <c r="B507" s="154" t="s">
        <v>311</v>
      </c>
      <c r="C507" s="154" t="s">
        <v>801</v>
      </c>
      <c r="D507" s="155">
        <v>43349</v>
      </c>
      <c r="E507" s="153" t="s">
        <v>1227</v>
      </c>
      <c r="F507" s="154" t="s">
        <v>1248</v>
      </c>
      <c r="G507" s="156">
        <v>4190000</v>
      </c>
      <c r="H507" s="153">
        <v>9.0500000000000007</v>
      </c>
      <c r="I507" s="153" t="s">
        <v>255</v>
      </c>
      <c r="J507" s="153" t="s">
        <v>326</v>
      </c>
      <c r="K507" s="153" t="s">
        <v>257</v>
      </c>
      <c r="L507" s="153" t="s">
        <v>267</v>
      </c>
    </row>
    <row r="508" spans="1:12">
      <c r="A508" s="153">
        <v>507</v>
      </c>
      <c r="B508" s="154" t="s">
        <v>280</v>
      </c>
      <c r="C508" s="154" t="s">
        <v>802</v>
      </c>
      <c r="D508" s="155">
        <v>43532</v>
      </c>
      <c r="E508" s="153" t="s">
        <v>1226</v>
      </c>
      <c r="F508" s="154" t="s">
        <v>1251</v>
      </c>
      <c r="G508" s="156">
        <v>2660000</v>
      </c>
      <c r="H508" s="153">
        <v>10.96</v>
      </c>
      <c r="I508" s="153" t="s">
        <v>25</v>
      </c>
      <c r="J508" s="153" t="s">
        <v>273</v>
      </c>
      <c r="K508" s="153" t="s">
        <v>257</v>
      </c>
      <c r="L508" s="153" t="s">
        <v>274</v>
      </c>
    </row>
    <row r="509" spans="1:12">
      <c r="A509" s="153">
        <v>508</v>
      </c>
      <c r="B509" s="154" t="s">
        <v>311</v>
      </c>
      <c r="C509" s="154" t="s">
        <v>803</v>
      </c>
      <c r="D509" s="155">
        <v>43127</v>
      </c>
      <c r="E509" s="153" t="s">
        <v>1226</v>
      </c>
      <c r="F509" s="154" t="s">
        <v>1247</v>
      </c>
      <c r="G509" s="156">
        <v>1610000</v>
      </c>
      <c r="H509" s="153">
        <v>5.42</v>
      </c>
      <c r="I509" s="153" t="s">
        <v>260</v>
      </c>
      <c r="J509" s="153" t="s">
        <v>329</v>
      </c>
      <c r="K509" s="153" t="s">
        <v>257</v>
      </c>
      <c r="L509" s="153" t="s">
        <v>274</v>
      </c>
    </row>
    <row r="510" spans="1:12">
      <c r="A510" s="153">
        <v>509</v>
      </c>
      <c r="B510" s="154" t="s">
        <v>293</v>
      </c>
      <c r="C510" s="154" t="s">
        <v>804</v>
      </c>
      <c r="D510" s="155">
        <v>43685</v>
      </c>
      <c r="E510" s="153" t="s">
        <v>1226</v>
      </c>
      <c r="F510" s="154" t="s">
        <v>1248</v>
      </c>
      <c r="G510" s="156">
        <v>4400000</v>
      </c>
      <c r="H510" s="153">
        <v>9.0500000000000007</v>
      </c>
      <c r="I510" s="153" t="s">
        <v>260</v>
      </c>
      <c r="J510" s="153" t="s">
        <v>282</v>
      </c>
      <c r="K510" s="153" t="s">
        <v>262</v>
      </c>
      <c r="L510" s="153" t="s">
        <v>283</v>
      </c>
    </row>
    <row r="511" spans="1:12">
      <c r="A511" s="153">
        <v>510</v>
      </c>
      <c r="B511" s="154" t="s">
        <v>311</v>
      </c>
      <c r="C511" s="154" t="s">
        <v>805</v>
      </c>
      <c r="D511" s="155">
        <v>43914</v>
      </c>
      <c r="E511" s="153" t="s">
        <v>1226</v>
      </c>
      <c r="F511" s="154" t="s">
        <v>1258</v>
      </c>
      <c r="G511" s="156">
        <v>3620000</v>
      </c>
      <c r="H511" s="153">
        <v>10.25</v>
      </c>
      <c r="I511" s="153" t="s">
        <v>260</v>
      </c>
      <c r="J511" s="153" t="s">
        <v>319</v>
      </c>
      <c r="K511" s="153" t="s">
        <v>279</v>
      </c>
      <c r="L511" s="153" t="s">
        <v>279</v>
      </c>
    </row>
    <row r="512" spans="1:12">
      <c r="A512" s="153">
        <v>511</v>
      </c>
      <c r="B512" s="154" t="s">
        <v>280</v>
      </c>
      <c r="C512" s="154" t="s">
        <v>806</v>
      </c>
      <c r="D512" s="155">
        <v>44011</v>
      </c>
      <c r="E512" s="153" t="s">
        <v>1227</v>
      </c>
      <c r="F512" s="154" t="s">
        <v>1249</v>
      </c>
      <c r="G512" s="156">
        <v>4160000</v>
      </c>
      <c r="H512" s="153">
        <v>8.48</v>
      </c>
      <c r="I512" s="153" t="s">
        <v>260</v>
      </c>
      <c r="J512" s="153" t="s">
        <v>269</v>
      </c>
      <c r="K512" s="153" t="s">
        <v>262</v>
      </c>
      <c r="L512" s="153" t="s">
        <v>270</v>
      </c>
    </row>
    <row r="513" spans="1:12">
      <c r="A513" s="153">
        <v>512</v>
      </c>
      <c r="B513" s="154" t="s">
        <v>287</v>
      </c>
      <c r="C513" s="154" t="s">
        <v>807</v>
      </c>
      <c r="D513" s="155">
        <v>43438</v>
      </c>
      <c r="E513" s="153" t="s">
        <v>1226</v>
      </c>
      <c r="F513" s="154" t="s">
        <v>1251</v>
      </c>
      <c r="G513" s="156">
        <v>4720000</v>
      </c>
      <c r="H513" s="153">
        <v>4.3600000000000003</v>
      </c>
      <c r="I513" s="153" t="s">
        <v>25</v>
      </c>
      <c r="J513" s="153" t="s">
        <v>346</v>
      </c>
      <c r="K513" s="153" t="s">
        <v>262</v>
      </c>
      <c r="L513" s="153" t="s">
        <v>283</v>
      </c>
    </row>
    <row r="514" spans="1:12">
      <c r="A514" s="153">
        <v>513</v>
      </c>
      <c r="B514" s="154" t="s">
        <v>264</v>
      </c>
      <c r="C514" s="154" t="s">
        <v>808</v>
      </c>
      <c r="D514" s="155">
        <v>43998</v>
      </c>
      <c r="E514" s="153" t="s">
        <v>1227</v>
      </c>
      <c r="F514" s="154" t="s">
        <v>1258</v>
      </c>
      <c r="G514" s="156">
        <v>3010000</v>
      </c>
      <c r="H514" s="153">
        <v>8.77</v>
      </c>
      <c r="I514" s="153" t="s">
        <v>260</v>
      </c>
      <c r="J514" s="153" t="s">
        <v>319</v>
      </c>
      <c r="K514" s="153" t="s">
        <v>279</v>
      </c>
      <c r="L514" s="153" t="s">
        <v>279</v>
      </c>
    </row>
    <row r="515" spans="1:12">
      <c r="A515" s="153">
        <v>514</v>
      </c>
      <c r="B515" s="154" t="s">
        <v>290</v>
      </c>
      <c r="C515" s="154" t="s">
        <v>809</v>
      </c>
      <c r="D515" s="155">
        <v>43584</v>
      </c>
      <c r="E515" s="153" t="s">
        <v>1226</v>
      </c>
      <c r="F515" s="154" t="s">
        <v>1247</v>
      </c>
      <c r="G515" s="156">
        <v>3480000</v>
      </c>
      <c r="H515" s="153">
        <v>9.98</v>
      </c>
      <c r="I515" s="153" t="s">
        <v>260</v>
      </c>
      <c r="J515" s="153" t="s">
        <v>269</v>
      </c>
      <c r="K515" s="153" t="s">
        <v>262</v>
      </c>
      <c r="L515" s="153" t="s">
        <v>270</v>
      </c>
    </row>
    <row r="516" spans="1:12">
      <c r="A516" s="153">
        <v>515</v>
      </c>
      <c r="B516" s="154" t="s">
        <v>306</v>
      </c>
      <c r="C516" s="154" t="s">
        <v>810</v>
      </c>
      <c r="D516" s="155">
        <v>43939</v>
      </c>
      <c r="E516" s="153" t="s">
        <v>1226</v>
      </c>
      <c r="F516" s="154" t="s">
        <v>1248</v>
      </c>
      <c r="G516" s="156">
        <v>1600000</v>
      </c>
      <c r="H516" s="153">
        <v>5.93</v>
      </c>
      <c r="I516" s="153" t="s">
        <v>255</v>
      </c>
      <c r="J516" s="153" t="s">
        <v>273</v>
      </c>
      <c r="K516" s="153" t="s">
        <v>257</v>
      </c>
      <c r="L516" s="153" t="s">
        <v>274</v>
      </c>
    </row>
    <row r="517" spans="1:12">
      <c r="A517" s="153">
        <v>516</v>
      </c>
      <c r="B517" s="154" t="s">
        <v>306</v>
      </c>
      <c r="C517" s="154" t="s">
        <v>811</v>
      </c>
      <c r="D517" s="155">
        <v>43750</v>
      </c>
      <c r="E517" s="153" t="s">
        <v>1226</v>
      </c>
      <c r="F517" s="154" t="s">
        <v>1248</v>
      </c>
      <c r="G517" s="156">
        <v>3350000</v>
      </c>
      <c r="H517" s="153">
        <v>10.45</v>
      </c>
      <c r="I517" s="153" t="s">
        <v>255</v>
      </c>
      <c r="J517" s="153" t="s">
        <v>329</v>
      </c>
      <c r="K517" s="153" t="s">
        <v>257</v>
      </c>
      <c r="L517" s="153" t="s">
        <v>274</v>
      </c>
    </row>
    <row r="518" spans="1:12">
      <c r="A518" s="153">
        <v>517</v>
      </c>
      <c r="B518" s="154" t="s">
        <v>311</v>
      </c>
      <c r="C518" s="154" t="s">
        <v>812</v>
      </c>
      <c r="D518" s="155">
        <v>43991</v>
      </c>
      <c r="E518" s="153" t="s">
        <v>1226</v>
      </c>
      <c r="F518" s="154" t="s">
        <v>1247</v>
      </c>
      <c r="G518" s="156">
        <v>2840000</v>
      </c>
      <c r="H518" s="153">
        <v>4.93</v>
      </c>
      <c r="I518" s="153" t="s">
        <v>25</v>
      </c>
      <c r="J518" s="153" t="s">
        <v>261</v>
      </c>
      <c r="K518" s="153" t="s">
        <v>262</v>
      </c>
      <c r="L518" s="153" t="s">
        <v>263</v>
      </c>
    </row>
    <row r="519" spans="1:12">
      <c r="A519" s="153">
        <v>518</v>
      </c>
      <c r="B519" s="154" t="s">
        <v>306</v>
      </c>
      <c r="C519" s="154" t="s">
        <v>813</v>
      </c>
      <c r="D519" s="155">
        <v>43773</v>
      </c>
      <c r="E519" s="153" t="s">
        <v>1226</v>
      </c>
      <c r="F519" s="154" t="s">
        <v>1248</v>
      </c>
      <c r="G519" s="156">
        <v>3750000</v>
      </c>
      <c r="H519" s="153">
        <v>7.88</v>
      </c>
      <c r="I519" s="153" t="s">
        <v>25</v>
      </c>
      <c r="J519" s="153" t="s">
        <v>346</v>
      </c>
      <c r="K519" s="153" t="s">
        <v>262</v>
      </c>
      <c r="L519" s="153" t="s">
        <v>283</v>
      </c>
    </row>
    <row r="520" spans="1:12">
      <c r="A520" s="153">
        <v>519</v>
      </c>
      <c r="B520" s="154" t="s">
        <v>311</v>
      </c>
      <c r="C520" s="154" t="s">
        <v>814</v>
      </c>
      <c r="D520" s="155">
        <v>43862</v>
      </c>
      <c r="E520" s="153" t="s">
        <v>1227</v>
      </c>
      <c r="F520" s="154" t="s">
        <v>1247</v>
      </c>
      <c r="G520" s="156">
        <v>4470000</v>
      </c>
      <c r="H520" s="153">
        <v>4.53</v>
      </c>
      <c r="I520" s="153" t="s">
        <v>255</v>
      </c>
      <c r="J520" s="153" t="s">
        <v>298</v>
      </c>
      <c r="K520" s="153" t="s">
        <v>262</v>
      </c>
      <c r="L520" s="153" t="s">
        <v>263</v>
      </c>
    </row>
    <row r="521" spans="1:12">
      <c r="A521" s="153">
        <v>520</v>
      </c>
      <c r="B521" s="154" t="s">
        <v>311</v>
      </c>
      <c r="C521" s="154" t="s">
        <v>815</v>
      </c>
      <c r="D521" s="155">
        <v>43201</v>
      </c>
      <c r="E521" s="153" t="s">
        <v>1226</v>
      </c>
      <c r="F521" s="154" t="s">
        <v>1248</v>
      </c>
      <c r="G521" s="156">
        <v>1760000</v>
      </c>
      <c r="H521" s="153">
        <v>5.74</v>
      </c>
      <c r="I521" s="153" t="s">
        <v>260</v>
      </c>
      <c r="J521" s="153" t="s">
        <v>300</v>
      </c>
      <c r="K521" s="153" t="s">
        <v>262</v>
      </c>
      <c r="L521" s="153" t="s">
        <v>283</v>
      </c>
    </row>
    <row r="522" spans="1:12">
      <c r="A522" s="153">
        <v>521</v>
      </c>
      <c r="B522" s="154" t="s">
        <v>284</v>
      </c>
      <c r="C522" s="154" t="s">
        <v>816</v>
      </c>
      <c r="D522" s="155">
        <v>43687</v>
      </c>
      <c r="E522" s="153" t="s">
        <v>1226</v>
      </c>
      <c r="F522" s="154" t="s">
        <v>1248</v>
      </c>
      <c r="G522" s="156">
        <v>4400000</v>
      </c>
      <c r="H522" s="153">
        <v>6.87</v>
      </c>
      <c r="I522" s="153" t="s">
        <v>25</v>
      </c>
      <c r="J522" s="153" t="s">
        <v>276</v>
      </c>
      <c r="K522" s="153" t="s">
        <v>262</v>
      </c>
      <c r="L522" s="153" t="s">
        <v>263</v>
      </c>
    </row>
    <row r="523" spans="1:12">
      <c r="A523" s="153">
        <v>522</v>
      </c>
      <c r="B523" s="154" t="s">
        <v>287</v>
      </c>
      <c r="C523" s="154" t="s">
        <v>817</v>
      </c>
      <c r="D523" s="155">
        <v>43333</v>
      </c>
      <c r="E523" s="153" t="s">
        <v>1226</v>
      </c>
      <c r="F523" s="154" t="s">
        <v>1249</v>
      </c>
      <c r="G523" s="156">
        <v>2360000</v>
      </c>
      <c r="H523" s="153">
        <v>10.08</v>
      </c>
      <c r="I523" s="153" t="s">
        <v>255</v>
      </c>
      <c r="J523" s="153" t="s">
        <v>278</v>
      </c>
      <c r="K523" s="153" t="s">
        <v>279</v>
      </c>
      <c r="L523" s="153" t="s">
        <v>279</v>
      </c>
    </row>
    <row r="524" spans="1:12">
      <c r="A524" s="153">
        <v>523</v>
      </c>
      <c r="B524" s="154" t="s">
        <v>271</v>
      </c>
      <c r="C524" s="154" t="s">
        <v>818</v>
      </c>
      <c r="D524" s="155">
        <v>44091</v>
      </c>
      <c r="E524" s="153" t="s">
        <v>1227</v>
      </c>
      <c r="F524" s="154" t="s">
        <v>1249</v>
      </c>
      <c r="G524" s="156">
        <v>2440000</v>
      </c>
      <c r="H524" s="153">
        <v>5.84</v>
      </c>
      <c r="I524" s="153" t="s">
        <v>25</v>
      </c>
      <c r="J524" s="153" t="s">
        <v>256</v>
      </c>
      <c r="K524" s="153" t="s">
        <v>257</v>
      </c>
      <c r="L524" s="153" t="s">
        <v>258</v>
      </c>
    </row>
    <row r="525" spans="1:12">
      <c r="A525" s="153">
        <v>524</v>
      </c>
      <c r="B525" s="154" t="s">
        <v>311</v>
      </c>
      <c r="C525" s="154" t="s">
        <v>819</v>
      </c>
      <c r="D525" s="155">
        <v>43293</v>
      </c>
      <c r="E525" s="153" t="s">
        <v>1227</v>
      </c>
      <c r="F525" s="154" t="s">
        <v>1248</v>
      </c>
      <c r="G525" s="156">
        <v>2270000</v>
      </c>
      <c r="H525" s="153">
        <v>8.35</v>
      </c>
      <c r="I525" s="153" t="s">
        <v>260</v>
      </c>
      <c r="J525" s="153" t="s">
        <v>304</v>
      </c>
      <c r="K525" s="153" t="s">
        <v>257</v>
      </c>
      <c r="L525" s="153" t="s">
        <v>267</v>
      </c>
    </row>
    <row r="526" spans="1:12">
      <c r="A526" s="153">
        <v>525</v>
      </c>
      <c r="B526" s="154" t="s">
        <v>264</v>
      </c>
      <c r="C526" s="154" t="s">
        <v>820</v>
      </c>
      <c r="D526" s="155">
        <v>43734</v>
      </c>
      <c r="E526" s="153" t="s">
        <v>1227</v>
      </c>
      <c r="F526" s="154" t="s">
        <v>1248</v>
      </c>
      <c r="G526" s="156">
        <v>2260000</v>
      </c>
      <c r="H526" s="153">
        <v>5.07</v>
      </c>
      <c r="I526" s="153" t="s">
        <v>260</v>
      </c>
      <c r="J526" s="153" t="s">
        <v>319</v>
      </c>
      <c r="K526" s="153" t="s">
        <v>279</v>
      </c>
      <c r="L526" s="153" t="s">
        <v>279</v>
      </c>
    </row>
    <row r="527" spans="1:12">
      <c r="A527" s="153">
        <v>526</v>
      </c>
      <c r="B527" s="154" t="s">
        <v>247</v>
      </c>
      <c r="C527" s="154" t="s">
        <v>821</v>
      </c>
      <c r="D527" s="155">
        <v>44089</v>
      </c>
      <c r="E527" s="153" t="s">
        <v>1226</v>
      </c>
      <c r="F527" s="154" t="s">
        <v>1247</v>
      </c>
      <c r="G527" s="156">
        <v>1810000</v>
      </c>
      <c r="H527" s="153">
        <v>8.66</v>
      </c>
      <c r="I527" s="153" t="s">
        <v>25</v>
      </c>
      <c r="J527" s="153" t="s">
        <v>269</v>
      </c>
      <c r="K527" s="153" t="s">
        <v>262</v>
      </c>
      <c r="L527" s="153" t="s">
        <v>270</v>
      </c>
    </row>
    <row r="528" spans="1:12">
      <c r="A528" s="153">
        <v>527</v>
      </c>
      <c r="B528" s="154" t="s">
        <v>284</v>
      </c>
      <c r="C528" s="154" t="s">
        <v>822</v>
      </c>
      <c r="D528" s="155">
        <v>43580</v>
      </c>
      <c r="E528" s="153" t="s">
        <v>1226</v>
      </c>
      <c r="F528" s="154" t="s">
        <v>1248</v>
      </c>
      <c r="G528" s="156">
        <v>1430000</v>
      </c>
      <c r="H528" s="153">
        <v>8.14</v>
      </c>
      <c r="I528" s="153" t="s">
        <v>260</v>
      </c>
      <c r="J528" s="153" t="s">
        <v>289</v>
      </c>
      <c r="K528" s="153" t="s">
        <v>257</v>
      </c>
      <c r="L528" s="153" t="s">
        <v>258</v>
      </c>
    </row>
    <row r="529" spans="1:12">
      <c r="A529" s="153">
        <v>528</v>
      </c>
      <c r="B529" s="154" t="s">
        <v>311</v>
      </c>
      <c r="C529" s="154" t="s">
        <v>823</v>
      </c>
      <c r="D529" s="155">
        <v>44071</v>
      </c>
      <c r="E529" s="153" t="s">
        <v>1226</v>
      </c>
      <c r="F529" s="154" t="s">
        <v>1248</v>
      </c>
      <c r="G529" s="156">
        <v>4760000</v>
      </c>
      <c r="H529" s="153">
        <v>6.71</v>
      </c>
      <c r="I529" s="153" t="s">
        <v>25</v>
      </c>
      <c r="J529" s="153" t="s">
        <v>319</v>
      </c>
      <c r="K529" s="153" t="s">
        <v>279</v>
      </c>
      <c r="L529" s="153" t="s">
        <v>279</v>
      </c>
    </row>
    <row r="530" spans="1:12">
      <c r="A530" s="153">
        <v>529</v>
      </c>
      <c r="B530" s="154" t="s">
        <v>271</v>
      </c>
      <c r="C530" s="154" t="s">
        <v>824</v>
      </c>
      <c r="D530" s="155">
        <v>43373</v>
      </c>
      <c r="E530" s="153" t="s">
        <v>1227</v>
      </c>
      <c r="F530" s="154" t="s">
        <v>1247</v>
      </c>
      <c r="G530" s="156">
        <v>4900000</v>
      </c>
      <c r="H530" s="153">
        <v>7.82</v>
      </c>
      <c r="I530" s="153" t="s">
        <v>260</v>
      </c>
      <c r="J530" s="153" t="s">
        <v>304</v>
      </c>
      <c r="K530" s="153" t="s">
        <v>257</v>
      </c>
      <c r="L530" s="153" t="s">
        <v>267</v>
      </c>
    </row>
    <row r="531" spans="1:12">
      <c r="A531" s="153">
        <v>530</v>
      </c>
      <c r="B531" s="154" t="s">
        <v>264</v>
      </c>
      <c r="C531" s="154" t="s">
        <v>825</v>
      </c>
      <c r="D531" s="155">
        <v>43361</v>
      </c>
      <c r="E531" s="153" t="s">
        <v>1227</v>
      </c>
      <c r="F531" s="154" t="s">
        <v>1248</v>
      </c>
      <c r="G531" s="156">
        <v>3670000</v>
      </c>
      <c r="H531" s="153">
        <v>8.56</v>
      </c>
      <c r="I531" s="153" t="s">
        <v>255</v>
      </c>
      <c r="J531" s="153" t="s">
        <v>295</v>
      </c>
      <c r="K531" s="153" t="s">
        <v>262</v>
      </c>
      <c r="L531" s="153" t="s">
        <v>270</v>
      </c>
    </row>
    <row r="532" spans="1:12">
      <c r="A532" s="153">
        <v>531</v>
      </c>
      <c r="B532" s="154" t="s">
        <v>311</v>
      </c>
      <c r="C532" s="154" t="s">
        <v>826</v>
      </c>
      <c r="D532" s="155">
        <v>43811</v>
      </c>
      <c r="E532" s="153" t="s">
        <v>1226</v>
      </c>
      <c r="F532" s="154" t="s">
        <v>1248</v>
      </c>
      <c r="G532" s="156">
        <v>1750000</v>
      </c>
      <c r="H532" s="153">
        <v>6.33</v>
      </c>
      <c r="I532" s="153" t="s">
        <v>25</v>
      </c>
      <c r="J532" s="153" t="s">
        <v>276</v>
      </c>
      <c r="K532" s="153" t="s">
        <v>262</v>
      </c>
      <c r="L532" s="153" t="s">
        <v>263</v>
      </c>
    </row>
    <row r="533" spans="1:12">
      <c r="A533" s="153">
        <v>532</v>
      </c>
      <c r="B533" s="154" t="s">
        <v>296</v>
      </c>
      <c r="C533" s="154" t="s">
        <v>827</v>
      </c>
      <c r="D533" s="155">
        <v>43730</v>
      </c>
      <c r="E533" s="153" t="s">
        <v>1227</v>
      </c>
      <c r="F533" s="154" t="s">
        <v>1249</v>
      </c>
      <c r="G533" s="156">
        <v>3920000</v>
      </c>
      <c r="H533" s="153">
        <v>10.23</v>
      </c>
      <c r="I533" s="153" t="s">
        <v>25</v>
      </c>
      <c r="J533" s="153" t="s">
        <v>289</v>
      </c>
      <c r="K533" s="153" t="s">
        <v>257</v>
      </c>
      <c r="L533" s="153" t="s">
        <v>258</v>
      </c>
    </row>
    <row r="534" spans="1:12">
      <c r="A534" s="153">
        <v>533</v>
      </c>
      <c r="B534" s="154" t="s">
        <v>311</v>
      </c>
      <c r="C534" s="154" t="s">
        <v>828</v>
      </c>
      <c r="D534" s="155">
        <v>43909</v>
      </c>
      <c r="E534" s="153" t="s">
        <v>1227</v>
      </c>
      <c r="F534" s="154" t="s">
        <v>1258</v>
      </c>
      <c r="G534" s="156">
        <v>4070000</v>
      </c>
      <c r="H534" s="153">
        <v>10.49</v>
      </c>
      <c r="I534" s="153" t="s">
        <v>25</v>
      </c>
      <c r="J534" s="153" t="s">
        <v>282</v>
      </c>
      <c r="K534" s="153" t="s">
        <v>262</v>
      </c>
      <c r="L534" s="153" t="s">
        <v>283</v>
      </c>
    </row>
    <row r="535" spans="1:12">
      <c r="A535" s="153">
        <v>534</v>
      </c>
      <c r="B535" s="154" t="s">
        <v>301</v>
      </c>
      <c r="C535" s="154" t="s">
        <v>829</v>
      </c>
      <c r="D535" s="155">
        <v>43952</v>
      </c>
      <c r="E535" s="153" t="s">
        <v>1226</v>
      </c>
      <c r="F535" s="154" t="s">
        <v>1248</v>
      </c>
      <c r="G535" s="156">
        <v>4080000</v>
      </c>
      <c r="H535" s="153">
        <v>5.53</v>
      </c>
      <c r="I535" s="153" t="s">
        <v>260</v>
      </c>
      <c r="J535" s="153" t="s">
        <v>308</v>
      </c>
      <c r="K535" s="153" t="s">
        <v>262</v>
      </c>
      <c r="L535" s="153" t="s">
        <v>270</v>
      </c>
    </row>
    <row r="536" spans="1:12">
      <c r="A536" s="153">
        <v>535</v>
      </c>
      <c r="B536" s="154" t="s">
        <v>306</v>
      </c>
      <c r="C536" s="154" t="s">
        <v>830</v>
      </c>
      <c r="D536" s="155">
        <v>44105</v>
      </c>
      <c r="E536" s="153" t="s">
        <v>1227</v>
      </c>
      <c r="F536" s="154" t="s">
        <v>1251</v>
      </c>
      <c r="G536" s="156">
        <v>2010000</v>
      </c>
      <c r="H536" s="153">
        <v>9.4499999999999993</v>
      </c>
      <c r="I536" s="153" t="s">
        <v>260</v>
      </c>
      <c r="J536" s="153" t="s">
        <v>256</v>
      </c>
      <c r="K536" s="153" t="s">
        <v>257</v>
      </c>
      <c r="L536" s="153" t="s">
        <v>258</v>
      </c>
    </row>
    <row r="537" spans="1:12">
      <c r="A537" s="153">
        <v>536</v>
      </c>
      <c r="B537" s="154" t="s">
        <v>280</v>
      </c>
      <c r="C537" s="154" t="s">
        <v>407</v>
      </c>
      <c r="D537" s="155">
        <v>43739</v>
      </c>
      <c r="E537" s="153" t="s">
        <v>1226</v>
      </c>
      <c r="F537" s="154" t="s">
        <v>1250</v>
      </c>
      <c r="G537" s="156">
        <v>4890000</v>
      </c>
      <c r="H537" s="153">
        <v>8.31</v>
      </c>
      <c r="I537" s="153" t="s">
        <v>255</v>
      </c>
      <c r="J537" s="153" t="s">
        <v>326</v>
      </c>
      <c r="K537" s="153" t="s">
        <v>257</v>
      </c>
      <c r="L537" s="153" t="s">
        <v>267</v>
      </c>
    </row>
    <row r="538" spans="1:12">
      <c r="A538" s="153">
        <v>537</v>
      </c>
      <c r="B538" s="154" t="s">
        <v>311</v>
      </c>
      <c r="C538" s="154" t="s">
        <v>831</v>
      </c>
      <c r="D538" s="155">
        <v>43333</v>
      </c>
      <c r="E538" s="153" t="s">
        <v>1226</v>
      </c>
      <c r="F538" s="154" t="s">
        <v>1249</v>
      </c>
      <c r="G538" s="156">
        <v>3270000</v>
      </c>
      <c r="H538" s="153">
        <v>6.71</v>
      </c>
      <c r="I538" s="153" t="s">
        <v>255</v>
      </c>
      <c r="J538" s="153" t="s">
        <v>269</v>
      </c>
      <c r="K538" s="153" t="s">
        <v>262</v>
      </c>
      <c r="L538" s="153" t="s">
        <v>270</v>
      </c>
    </row>
    <row r="539" spans="1:12">
      <c r="A539" s="153">
        <v>538</v>
      </c>
      <c r="B539" s="154" t="s">
        <v>253</v>
      </c>
      <c r="C539" s="154" t="s">
        <v>832</v>
      </c>
      <c r="D539" s="155">
        <v>43135</v>
      </c>
      <c r="E539" s="153" t="s">
        <v>1227</v>
      </c>
      <c r="F539" s="154" t="s">
        <v>1250</v>
      </c>
      <c r="G539" s="156">
        <v>2860000</v>
      </c>
      <c r="H539" s="153">
        <v>5.97</v>
      </c>
      <c r="I539" s="153" t="s">
        <v>25</v>
      </c>
      <c r="J539" s="153" t="s">
        <v>276</v>
      </c>
      <c r="K539" s="153" t="s">
        <v>262</v>
      </c>
      <c r="L539" s="153" t="s">
        <v>263</v>
      </c>
    </row>
    <row r="540" spans="1:12">
      <c r="A540" s="153">
        <v>539</v>
      </c>
      <c r="B540" s="154" t="s">
        <v>287</v>
      </c>
      <c r="C540" s="154" t="s">
        <v>833</v>
      </c>
      <c r="D540" s="155">
        <v>43515</v>
      </c>
      <c r="E540" s="153" t="s">
        <v>1226</v>
      </c>
      <c r="F540" s="154" t="s">
        <v>1248</v>
      </c>
      <c r="G540" s="156">
        <v>4050000</v>
      </c>
      <c r="H540" s="153">
        <v>8.5500000000000007</v>
      </c>
      <c r="I540" s="153" t="s">
        <v>260</v>
      </c>
      <c r="J540" s="153" t="s">
        <v>278</v>
      </c>
      <c r="K540" s="153" t="s">
        <v>279</v>
      </c>
      <c r="L540" s="153" t="s">
        <v>279</v>
      </c>
    </row>
    <row r="541" spans="1:12">
      <c r="A541" s="153">
        <v>540</v>
      </c>
      <c r="B541" s="154" t="s">
        <v>264</v>
      </c>
      <c r="C541" s="154" t="s">
        <v>834</v>
      </c>
      <c r="D541" s="155">
        <v>44049</v>
      </c>
      <c r="E541" s="153" t="s">
        <v>1227</v>
      </c>
      <c r="F541" s="154" t="s">
        <v>1247</v>
      </c>
      <c r="G541" s="156">
        <v>3120000</v>
      </c>
      <c r="H541" s="153">
        <v>10.119999999999999</v>
      </c>
      <c r="I541" s="153" t="s">
        <v>25</v>
      </c>
      <c r="J541" s="153" t="s">
        <v>300</v>
      </c>
      <c r="K541" s="153" t="s">
        <v>262</v>
      </c>
      <c r="L541" s="153" t="s">
        <v>283</v>
      </c>
    </row>
    <row r="542" spans="1:12">
      <c r="A542" s="153">
        <v>541</v>
      </c>
      <c r="B542" s="154" t="s">
        <v>264</v>
      </c>
      <c r="C542" s="154" t="s">
        <v>835</v>
      </c>
      <c r="D542" s="155">
        <v>43455</v>
      </c>
      <c r="E542" s="153" t="s">
        <v>1227</v>
      </c>
      <c r="F542" s="154" t="s">
        <v>1249</v>
      </c>
      <c r="G542" s="156">
        <v>3970000</v>
      </c>
      <c r="H542" s="153">
        <v>7.52</v>
      </c>
      <c r="I542" s="153" t="s">
        <v>260</v>
      </c>
      <c r="J542" s="153" t="s">
        <v>298</v>
      </c>
      <c r="K542" s="153" t="s">
        <v>262</v>
      </c>
      <c r="L542" s="153" t="s">
        <v>263</v>
      </c>
    </row>
    <row r="543" spans="1:12">
      <c r="A543" s="153">
        <v>542</v>
      </c>
      <c r="B543" s="154" t="s">
        <v>264</v>
      </c>
      <c r="C543" s="154" t="s">
        <v>836</v>
      </c>
      <c r="D543" s="155">
        <v>43249</v>
      </c>
      <c r="E543" s="153" t="s">
        <v>1226</v>
      </c>
      <c r="F543" s="154" t="s">
        <v>1249</v>
      </c>
      <c r="G543" s="156">
        <v>4620000</v>
      </c>
      <c r="H543" s="153">
        <v>6.96</v>
      </c>
      <c r="I543" s="153" t="s">
        <v>255</v>
      </c>
      <c r="J543" s="153" t="s">
        <v>326</v>
      </c>
      <c r="K543" s="153" t="s">
        <v>257</v>
      </c>
      <c r="L543" s="153" t="s">
        <v>267</v>
      </c>
    </row>
    <row r="544" spans="1:12">
      <c r="A544" s="153">
        <v>543</v>
      </c>
      <c r="B544" s="154" t="s">
        <v>280</v>
      </c>
      <c r="C544" s="154" t="s">
        <v>837</v>
      </c>
      <c r="D544" s="155">
        <v>43333</v>
      </c>
      <c r="E544" s="153" t="s">
        <v>1226</v>
      </c>
      <c r="F544" s="154" t="s">
        <v>1249</v>
      </c>
      <c r="G544" s="156">
        <v>3800000</v>
      </c>
      <c r="H544" s="153">
        <v>5.46</v>
      </c>
      <c r="I544" s="153" t="s">
        <v>25</v>
      </c>
      <c r="J544" s="153" t="s">
        <v>289</v>
      </c>
      <c r="K544" s="153" t="s">
        <v>257</v>
      </c>
      <c r="L544" s="153" t="s">
        <v>258</v>
      </c>
    </row>
    <row r="545" spans="1:12">
      <c r="A545" s="153">
        <v>544</v>
      </c>
      <c r="B545" s="154" t="s">
        <v>271</v>
      </c>
      <c r="C545" s="154" t="s">
        <v>838</v>
      </c>
      <c r="D545" s="155">
        <v>44051</v>
      </c>
      <c r="E545" s="153" t="s">
        <v>1226</v>
      </c>
      <c r="F545" s="154" t="s">
        <v>1247</v>
      </c>
      <c r="G545" s="156">
        <v>3070000</v>
      </c>
      <c r="H545" s="153">
        <v>9.7799999999999994</v>
      </c>
      <c r="I545" s="153" t="s">
        <v>255</v>
      </c>
      <c r="J545" s="153" t="s">
        <v>266</v>
      </c>
      <c r="K545" s="153" t="s">
        <v>257</v>
      </c>
      <c r="L545" s="153" t="s">
        <v>267</v>
      </c>
    </row>
    <row r="546" spans="1:12">
      <c r="A546" s="153">
        <v>545</v>
      </c>
      <c r="B546" s="154" t="s">
        <v>293</v>
      </c>
      <c r="C546" s="154" t="s">
        <v>839</v>
      </c>
      <c r="D546" s="155">
        <v>43754</v>
      </c>
      <c r="E546" s="153" t="s">
        <v>1226</v>
      </c>
      <c r="F546" s="154" t="s">
        <v>1248</v>
      </c>
      <c r="G546" s="156">
        <v>1560000</v>
      </c>
      <c r="H546" s="153">
        <v>10.99</v>
      </c>
      <c r="I546" s="153" t="s">
        <v>260</v>
      </c>
      <c r="J546" s="153" t="s">
        <v>269</v>
      </c>
      <c r="K546" s="153" t="s">
        <v>262</v>
      </c>
      <c r="L546" s="153" t="s">
        <v>270</v>
      </c>
    </row>
    <row r="547" spans="1:12">
      <c r="A547" s="153">
        <v>546</v>
      </c>
      <c r="B547" s="154" t="s">
        <v>287</v>
      </c>
      <c r="C547" s="154" t="s">
        <v>840</v>
      </c>
      <c r="D547" s="155">
        <v>43134</v>
      </c>
      <c r="E547" s="153" t="s">
        <v>1226</v>
      </c>
      <c r="F547" s="154" t="s">
        <v>1249</v>
      </c>
      <c r="G547" s="156">
        <v>3540000</v>
      </c>
      <c r="H547" s="153">
        <v>6.3</v>
      </c>
      <c r="I547" s="153" t="s">
        <v>25</v>
      </c>
      <c r="J547" s="153" t="s">
        <v>329</v>
      </c>
      <c r="K547" s="153" t="s">
        <v>257</v>
      </c>
      <c r="L547" s="153" t="s">
        <v>274</v>
      </c>
    </row>
    <row r="548" spans="1:12">
      <c r="A548" s="153">
        <v>547</v>
      </c>
      <c r="B548" s="154" t="s">
        <v>306</v>
      </c>
      <c r="C548" s="154" t="s">
        <v>841</v>
      </c>
      <c r="D548" s="155">
        <v>43267</v>
      </c>
      <c r="E548" s="153" t="s">
        <v>1226</v>
      </c>
      <c r="F548" s="154" t="s">
        <v>1258</v>
      </c>
      <c r="G548" s="156">
        <v>2140000</v>
      </c>
      <c r="H548" s="153">
        <v>6.28</v>
      </c>
      <c r="I548" s="153" t="s">
        <v>25</v>
      </c>
      <c r="J548" s="153" t="s">
        <v>278</v>
      </c>
      <c r="K548" s="153" t="s">
        <v>279</v>
      </c>
      <c r="L548" s="153" t="s">
        <v>279</v>
      </c>
    </row>
    <row r="549" spans="1:12">
      <c r="A549" s="153">
        <v>548</v>
      </c>
      <c r="B549" s="154" t="s">
        <v>253</v>
      </c>
      <c r="C549" s="154" t="s">
        <v>842</v>
      </c>
      <c r="D549" s="155">
        <v>43197</v>
      </c>
      <c r="E549" s="153" t="s">
        <v>1227</v>
      </c>
      <c r="F549" s="154" t="s">
        <v>1248</v>
      </c>
      <c r="G549" s="156">
        <v>3800000</v>
      </c>
      <c r="H549" s="153">
        <v>6.5</v>
      </c>
      <c r="I549" s="153" t="s">
        <v>255</v>
      </c>
      <c r="J549" s="153" t="s">
        <v>289</v>
      </c>
      <c r="K549" s="153" t="s">
        <v>257</v>
      </c>
      <c r="L549" s="153" t="s">
        <v>258</v>
      </c>
    </row>
    <row r="550" spans="1:12">
      <c r="A550" s="153">
        <v>549</v>
      </c>
      <c r="B550" s="154" t="s">
        <v>247</v>
      </c>
      <c r="C550" s="154" t="s">
        <v>843</v>
      </c>
      <c r="D550" s="155">
        <v>44073</v>
      </c>
      <c r="E550" s="153" t="s">
        <v>1227</v>
      </c>
      <c r="F550" s="154" t="s">
        <v>1250</v>
      </c>
      <c r="G550" s="156">
        <v>1760000</v>
      </c>
      <c r="H550" s="153">
        <v>5.37</v>
      </c>
      <c r="I550" s="153" t="s">
        <v>255</v>
      </c>
      <c r="J550" s="153" t="s">
        <v>286</v>
      </c>
      <c r="K550" s="153" t="s">
        <v>257</v>
      </c>
      <c r="L550" s="153" t="s">
        <v>274</v>
      </c>
    </row>
    <row r="551" spans="1:12">
      <c r="A551" s="153">
        <v>550</v>
      </c>
      <c r="B551" s="154" t="s">
        <v>293</v>
      </c>
      <c r="C551" s="154" t="s">
        <v>844</v>
      </c>
      <c r="D551" s="155">
        <v>43525</v>
      </c>
      <c r="E551" s="153" t="s">
        <v>1226</v>
      </c>
      <c r="F551" s="154" t="s">
        <v>1250</v>
      </c>
      <c r="G551" s="156">
        <v>4030000</v>
      </c>
      <c r="H551" s="153">
        <v>7.71</v>
      </c>
      <c r="I551" s="153" t="s">
        <v>255</v>
      </c>
      <c r="J551" s="153" t="s">
        <v>300</v>
      </c>
      <c r="K551" s="153" t="s">
        <v>262</v>
      </c>
      <c r="L551" s="153" t="s">
        <v>283</v>
      </c>
    </row>
    <row r="552" spans="1:12">
      <c r="A552" s="153">
        <v>551</v>
      </c>
      <c r="B552" s="154" t="s">
        <v>271</v>
      </c>
      <c r="C552" s="154" t="s">
        <v>845</v>
      </c>
      <c r="D552" s="155">
        <v>43961</v>
      </c>
      <c r="E552" s="153" t="s">
        <v>1226</v>
      </c>
      <c r="F552" s="154" t="s">
        <v>1247</v>
      </c>
      <c r="G552" s="156">
        <v>3690000</v>
      </c>
      <c r="H552" s="153">
        <v>4.83</v>
      </c>
      <c r="I552" s="153" t="s">
        <v>260</v>
      </c>
      <c r="J552" s="153" t="s">
        <v>329</v>
      </c>
      <c r="K552" s="153" t="s">
        <v>257</v>
      </c>
      <c r="L552" s="153" t="s">
        <v>274</v>
      </c>
    </row>
    <row r="553" spans="1:12">
      <c r="A553" s="153">
        <v>552</v>
      </c>
      <c r="B553" s="154" t="s">
        <v>264</v>
      </c>
      <c r="C553" s="154" t="s">
        <v>846</v>
      </c>
      <c r="D553" s="155">
        <v>43201</v>
      </c>
      <c r="E553" s="153" t="s">
        <v>1226</v>
      </c>
      <c r="F553" s="154" t="s">
        <v>1249</v>
      </c>
      <c r="G553" s="156">
        <v>4350000</v>
      </c>
      <c r="H553" s="153">
        <v>4.04</v>
      </c>
      <c r="I553" s="153" t="s">
        <v>260</v>
      </c>
      <c r="J553" s="153" t="s">
        <v>295</v>
      </c>
      <c r="K553" s="153" t="s">
        <v>262</v>
      </c>
      <c r="L553" s="153" t="s">
        <v>270</v>
      </c>
    </row>
    <row r="554" spans="1:12">
      <c r="A554" s="153">
        <v>553</v>
      </c>
      <c r="B554" s="154" t="s">
        <v>271</v>
      </c>
      <c r="C554" s="154" t="s">
        <v>847</v>
      </c>
      <c r="D554" s="155">
        <v>43416</v>
      </c>
      <c r="E554" s="153" t="s">
        <v>1226</v>
      </c>
      <c r="F554" s="154" t="s">
        <v>1248</v>
      </c>
      <c r="G554" s="156">
        <v>2480000</v>
      </c>
      <c r="H554" s="153">
        <v>10.37</v>
      </c>
      <c r="I554" s="153" t="s">
        <v>25</v>
      </c>
      <c r="J554" s="153" t="s">
        <v>269</v>
      </c>
      <c r="K554" s="153" t="s">
        <v>262</v>
      </c>
      <c r="L554" s="153" t="s">
        <v>270</v>
      </c>
    </row>
    <row r="555" spans="1:12">
      <c r="A555" s="153">
        <v>554</v>
      </c>
      <c r="B555" s="154" t="s">
        <v>311</v>
      </c>
      <c r="C555" s="154" t="s">
        <v>848</v>
      </c>
      <c r="D555" s="155">
        <v>43111</v>
      </c>
      <c r="E555" s="153" t="s">
        <v>1226</v>
      </c>
      <c r="F555" s="154" t="s">
        <v>1248</v>
      </c>
      <c r="G555" s="156">
        <v>1820000</v>
      </c>
      <c r="H555" s="153">
        <v>5</v>
      </c>
      <c r="I555" s="153" t="s">
        <v>260</v>
      </c>
      <c r="J555" s="153" t="s">
        <v>329</v>
      </c>
      <c r="K555" s="153" t="s">
        <v>257</v>
      </c>
      <c r="L555" s="153" t="s">
        <v>274</v>
      </c>
    </row>
    <row r="556" spans="1:12">
      <c r="A556" s="153">
        <v>555</v>
      </c>
      <c r="B556" s="154" t="s">
        <v>287</v>
      </c>
      <c r="C556" s="154" t="s">
        <v>849</v>
      </c>
      <c r="D556" s="155">
        <v>43528</v>
      </c>
      <c r="E556" s="153" t="s">
        <v>1226</v>
      </c>
      <c r="F556" s="154" t="s">
        <v>1247</v>
      </c>
      <c r="G556" s="156">
        <v>4100000</v>
      </c>
      <c r="H556" s="153">
        <v>10.32</v>
      </c>
      <c r="I556" s="153" t="s">
        <v>260</v>
      </c>
      <c r="J556" s="153" t="s">
        <v>295</v>
      </c>
      <c r="K556" s="153" t="s">
        <v>262</v>
      </c>
      <c r="L556" s="153" t="s">
        <v>270</v>
      </c>
    </row>
    <row r="557" spans="1:12">
      <c r="A557" s="153">
        <v>556</v>
      </c>
      <c r="B557" s="154" t="s">
        <v>284</v>
      </c>
      <c r="C557" s="154" t="s">
        <v>850</v>
      </c>
      <c r="D557" s="155">
        <v>44117</v>
      </c>
      <c r="E557" s="153" t="s">
        <v>1227</v>
      </c>
      <c r="F557" s="154" t="s">
        <v>1248</v>
      </c>
      <c r="G557" s="156">
        <v>3750000</v>
      </c>
      <c r="H557" s="153">
        <v>8.83</v>
      </c>
      <c r="I557" s="153" t="s">
        <v>260</v>
      </c>
      <c r="J557" s="153" t="s">
        <v>319</v>
      </c>
      <c r="K557" s="153" t="s">
        <v>279</v>
      </c>
      <c r="L557" s="153" t="s">
        <v>279</v>
      </c>
    </row>
    <row r="558" spans="1:12">
      <c r="A558" s="153">
        <v>557</v>
      </c>
      <c r="B558" s="154" t="s">
        <v>293</v>
      </c>
      <c r="C558" s="154" t="s">
        <v>851</v>
      </c>
      <c r="D558" s="155">
        <v>43295</v>
      </c>
      <c r="E558" s="153" t="s">
        <v>1226</v>
      </c>
      <c r="F558" s="154" t="s">
        <v>1247</v>
      </c>
      <c r="G558" s="156">
        <v>3830000</v>
      </c>
      <c r="H558" s="153">
        <v>9.6300000000000008</v>
      </c>
      <c r="I558" s="153" t="s">
        <v>25</v>
      </c>
      <c r="J558" s="153" t="s">
        <v>278</v>
      </c>
      <c r="K558" s="153" t="s">
        <v>279</v>
      </c>
      <c r="L558" s="153" t="s">
        <v>279</v>
      </c>
    </row>
    <row r="559" spans="1:12">
      <c r="A559" s="153">
        <v>558</v>
      </c>
      <c r="B559" s="154" t="s">
        <v>287</v>
      </c>
      <c r="C559" s="154" t="s">
        <v>852</v>
      </c>
      <c r="D559" s="155">
        <v>43747</v>
      </c>
      <c r="E559" s="153" t="s">
        <v>1226</v>
      </c>
      <c r="F559" s="154" t="s">
        <v>1249</v>
      </c>
      <c r="G559" s="156">
        <v>4220000</v>
      </c>
      <c r="H559" s="153">
        <v>8.7100000000000009</v>
      </c>
      <c r="I559" s="153" t="s">
        <v>25</v>
      </c>
      <c r="J559" s="153" t="s">
        <v>295</v>
      </c>
      <c r="K559" s="153" t="s">
        <v>262</v>
      </c>
      <c r="L559" s="153" t="s">
        <v>270</v>
      </c>
    </row>
    <row r="560" spans="1:12">
      <c r="A560" s="153">
        <v>559</v>
      </c>
      <c r="B560" s="154" t="s">
        <v>264</v>
      </c>
      <c r="C560" s="154" t="s">
        <v>853</v>
      </c>
      <c r="D560" s="155">
        <v>44041</v>
      </c>
      <c r="E560" s="153" t="s">
        <v>1226</v>
      </c>
      <c r="F560" s="154" t="s">
        <v>1258</v>
      </c>
      <c r="G560" s="156">
        <v>3770000</v>
      </c>
      <c r="H560" s="153">
        <v>6.37</v>
      </c>
      <c r="I560" s="153" t="s">
        <v>260</v>
      </c>
      <c r="J560" s="153" t="s">
        <v>261</v>
      </c>
      <c r="K560" s="153" t="s">
        <v>262</v>
      </c>
      <c r="L560" s="153" t="s">
        <v>263</v>
      </c>
    </row>
    <row r="561" spans="1:12">
      <c r="A561" s="153">
        <v>560</v>
      </c>
      <c r="B561" s="154" t="s">
        <v>296</v>
      </c>
      <c r="C561" s="154" t="s">
        <v>854</v>
      </c>
      <c r="D561" s="155">
        <v>43774</v>
      </c>
      <c r="E561" s="153" t="s">
        <v>1226</v>
      </c>
      <c r="F561" s="154" t="s">
        <v>1248</v>
      </c>
      <c r="G561" s="156">
        <v>3050000</v>
      </c>
      <c r="H561" s="153">
        <v>4.47</v>
      </c>
      <c r="I561" s="153" t="s">
        <v>255</v>
      </c>
      <c r="J561" s="153" t="s">
        <v>286</v>
      </c>
      <c r="K561" s="153" t="s">
        <v>257</v>
      </c>
      <c r="L561" s="153" t="s">
        <v>274</v>
      </c>
    </row>
    <row r="562" spans="1:12">
      <c r="A562" s="153">
        <v>561</v>
      </c>
      <c r="B562" s="154" t="s">
        <v>301</v>
      </c>
      <c r="C562" s="154" t="s">
        <v>855</v>
      </c>
      <c r="D562" s="155">
        <v>43579</v>
      </c>
      <c r="E562" s="153" t="s">
        <v>1227</v>
      </c>
      <c r="F562" s="154" t="s">
        <v>1247</v>
      </c>
      <c r="G562" s="156">
        <v>2540000</v>
      </c>
      <c r="H562" s="153">
        <v>4.5999999999999996</v>
      </c>
      <c r="I562" s="153" t="s">
        <v>255</v>
      </c>
      <c r="J562" s="153" t="s">
        <v>273</v>
      </c>
      <c r="K562" s="153" t="s">
        <v>257</v>
      </c>
      <c r="L562" s="153" t="s">
        <v>274</v>
      </c>
    </row>
    <row r="563" spans="1:12">
      <c r="A563" s="153">
        <v>562</v>
      </c>
      <c r="B563" s="154" t="s">
        <v>264</v>
      </c>
      <c r="C563" s="154" t="s">
        <v>856</v>
      </c>
      <c r="D563" s="155">
        <v>43788</v>
      </c>
      <c r="E563" s="153" t="s">
        <v>1226</v>
      </c>
      <c r="F563" s="154" t="s">
        <v>1248</v>
      </c>
      <c r="G563" s="156">
        <v>2540000</v>
      </c>
      <c r="H563" s="153">
        <v>4.46</v>
      </c>
      <c r="I563" s="153" t="s">
        <v>255</v>
      </c>
      <c r="J563" s="153" t="s">
        <v>304</v>
      </c>
      <c r="K563" s="153" t="s">
        <v>257</v>
      </c>
      <c r="L563" s="153" t="s">
        <v>267</v>
      </c>
    </row>
    <row r="564" spans="1:12">
      <c r="A564" s="153">
        <v>563</v>
      </c>
      <c r="B564" s="154" t="s">
        <v>253</v>
      </c>
      <c r="C564" s="154" t="s">
        <v>857</v>
      </c>
      <c r="D564" s="155">
        <v>44017</v>
      </c>
      <c r="E564" s="153" t="s">
        <v>1226</v>
      </c>
      <c r="F564" s="154" t="s">
        <v>1248</v>
      </c>
      <c r="G564" s="156">
        <v>3580000</v>
      </c>
      <c r="H564" s="153">
        <v>7.18</v>
      </c>
      <c r="I564" s="153" t="s">
        <v>255</v>
      </c>
      <c r="J564" s="153" t="s">
        <v>308</v>
      </c>
      <c r="K564" s="153" t="s">
        <v>262</v>
      </c>
      <c r="L564" s="153" t="s">
        <v>270</v>
      </c>
    </row>
    <row r="565" spans="1:12">
      <c r="A565" s="153">
        <v>564</v>
      </c>
      <c r="B565" s="154" t="s">
        <v>296</v>
      </c>
      <c r="C565" s="154" t="s">
        <v>858</v>
      </c>
      <c r="D565" s="155">
        <v>43775</v>
      </c>
      <c r="E565" s="153" t="s">
        <v>1226</v>
      </c>
      <c r="F565" s="154" t="s">
        <v>1250</v>
      </c>
      <c r="G565" s="156">
        <v>2830000</v>
      </c>
      <c r="H565" s="153">
        <v>6.51</v>
      </c>
      <c r="I565" s="153" t="s">
        <v>255</v>
      </c>
      <c r="J565" s="153" t="s">
        <v>300</v>
      </c>
      <c r="K565" s="153" t="s">
        <v>262</v>
      </c>
      <c r="L565" s="153" t="s">
        <v>283</v>
      </c>
    </row>
    <row r="566" spans="1:12">
      <c r="A566" s="153">
        <v>565</v>
      </c>
      <c r="B566" s="154" t="s">
        <v>311</v>
      </c>
      <c r="C566" s="154" t="s">
        <v>859</v>
      </c>
      <c r="D566" s="155">
        <v>43817</v>
      </c>
      <c r="E566" s="153" t="s">
        <v>1226</v>
      </c>
      <c r="F566" s="154" t="s">
        <v>1248</v>
      </c>
      <c r="G566" s="156">
        <v>4750000</v>
      </c>
      <c r="H566" s="153">
        <v>4.0999999999999996</v>
      </c>
      <c r="I566" s="153" t="s">
        <v>25</v>
      </c>
      <c r="J566" s="153" t="s">
        <v>319</v>
      </c>
      <c r="K566" s="153" t="s">
        <v>279</v>
      </c>
      <c r="L566" s="153" t="s">
        <v>279</v>
      </c>
    </row>
    <row r="567" spans="1:12">
      <c r="A567" s="153">
        <v>566</v>
      </c>
      <c r="B567" s="154" t="s">
        <v>293</v>
      </c>
      <c r="C567" s="154" t="s">
        <v>860</v>
      </c>
      <c r="D567" s="155">
        <v>43852</v>
      </c>
      <c r="E567" s="153" t="s">
        <v>1227</v>
      </c>
      <c r="F567" s="154" t="s">
        <v>1249</v>
      </c>
      <c r="G567" s="156">
        <v>4000000</v>
      </c>
      <c r="H567" s="153">
        <v>8.3800000000000008</v>
      </c>
      <c r="I567" s="153" t="s">
        <v>260</v>
      </c>
      <c r="J567" s="153" t="s">
        <v>256</v>
      </c>
      <c r="K567" s="153" t="s">
        <v>257</v>
      </c>
      <c r="L567" s="153" t="s">
        <v>258</v>
      </c>
    </row>
    <row r="568" spans="1:12">
      <c r="A568" s="153">
        <v>567</v>
      </c>
      <c r="B568" s="154" t="s">
        <v>284</v>
      </c>
      <c r="C568" s="154" t="s">
        <v>861</v>
      </c>
      <c r="D568" s="155">
        <v>43618</v>
      </c>
      <c r="E568" s="153" t="s">
        <v>1226</v>
      </c>
      <c r="F568" s="154" t="s">
        <v>1247</v>
      </c>
      <c r="G568" s="156">
        <v>3540000</v>
      </c>
      <c r="H568" s="153">
        <v>7.41</v>
      </c>
      <c r="I568" s="153" t="s">
        <v>260</v>
      </c>
      <c r="J568" s="153" t="s">
        <v>276</v>
      </c>
      <c r="K568" s="153" t="s">
        <v>262</v>
      </c>
      <c r="L568" s="153" t="s">
        <v>263</v>
      </c>
    </row>
    <row r="569" spans="1:12">
      <c r="A569" s="153">
        <v>568</v>
      </c>
      <c r="B569" s="154" t="s">
        <v>264</v>
      </c>
      <c r="C569" s="154" t="s">
        <v>862</v>
      </c>
      <c r="D569" s="155">
        <v>44034</v>
      </c>
      <c r="E569" s="153" t="s">
        <v>1227</v>
      </c>
      <c r="F569" s="154" t="s">
        <v>1249</v>
      </c>
      <c r="G569" s="156">
        <v>1300000</v>
      </c>
      <c r="H569" s="153">
        <v>7.86</v>
      </c>
      <c r="I569" s="153" t="s">
        <v>25</v>
      </c>
      <c r="J569" s="153" t="s">
        <v>329</v>
      </c>
      <c r="K569" s="153" t="s">
        <v>257</v>
      </c>
      <c r="L569" s="153" t="s">
        <v>274</v>
      </c>
    </row>
    <row r="570" spans="1:12">
      <c r="A570" s="153">
        <v>569</v>
      </c>
      <c r="B570" s="154" t="s">
        <v>284</v>
      </c>
      <c r="C570" s="154" t="s">
        <v>863</v>
      </c>
      <c r="D570" s="155">
        <v>43581</v>
      </c>
      <c r="E570" s="153" t="s">
        <v>1227</v>
      </c>
      <c r="F570" s="154" t="s">
        <v>1248</v>
      </c>
      <c r="G570" s="156">
        <v>3380000</v>
      </c>
      <c r="H570" s="153">
        <v>9.34</v>
      </c>
      <c r="I570" s="153" t="s">
        <v>260</v>
      </c>
      <c r="J570" s="153" t="s">
        <v>269</v>
      </c>
      <c r="K570" s="153" t="s">
        <v>262</v>
      </c>
      <c r="L570" s="153" t="s">
        <v>270</v>
      </c>
    </row>
    <row r="571" spans="1:12">
      <c r="A571" s="153">
        <v>570</v>
      </c>
      <c r="B571" s="154" t="s">
        <v>287</v>
      </c>
      <c r="C571" s="154" t="s">
        <v>864</v>
      </c>
      <c r="D571" s="155">
        <v>43581</v>
      </c>
      <c r="E571" s="153" t="s">
        <v>1226</v>
      </c>
      <c r="F571" s="154" t="s">
        <v>1248</v>
      </c>
      <c r="G571" s="156">
        <v>3720000</v>
      </c>
      <c r="H571" s="153">
        <v>8.01</v>
      </c>
      <c r="I571" s="153" t="s">
        <v>25</v>
      </c>
      <c r="J571" s="153" t="s">
        <v>326</v>
      </c>
      <c r="K571" s="153" t="s">
        <v>257</v>
      </c>
      <c r="L571" s="153" t="s">
        <v>267</v>
      </c>
    </row>
    <row r="572" spans="1:12">
      <c r="A572" s="153">
        <v>571</v>
      </c>
      <c r="B572" s="154" t="s">
        <v>271</v>
      </c>
      <c r="C572" s="154" t="s">
        <v>865</v>
      </c>
      <c r="D572" s="155">
        <v>43863</v>
      </c>
      <c r="E572" s="153" t="s">
        <v>1226</v>
      </c>
      <c r="F572" s="154" t="s">
        <v>1250</v>
      </c>
      <c r="G572" s="156">
        <v>3250000</v>
      </c>
      <c r="H572" s="153">
        <v>4.8499999999999996</v>
      </c>
      <c r="I572" s="153" t="s">
        <v>255</v>
      </c>
      <c r="J572" s="153" t="s">
        <v>276</v>
      </c>
      <c r="K572" s="153" t="s">
        <v>262</v>
      </c>
      <c r="L572" s="153" t="s">
        <v>263</v>
      </c>
    </row>
    <row r="573" spans="1:12">
      <c r="A573" s="153">
        <v>572</v>
      </c>
      <c r="B573" s="154" t="s">
        <v>271</v>
      </c>
      <c r="C573" s="154" t="s">
        <v>866</v>
      </c>
      <c r="D573" s="155">
        <v>43500</v>
      </c>
      <c r="E573" s="153" t="s">
        <v>1226</v>
      </c>
      <c r="F573" s="154" t="s">
        <v>1258</v>
      </c>
      <c r="G573" s="156">
        <v>4320000</v>
      </c>
      <c r="H573" s="153">
        <v>4.0999999999999996</v>
      </c>
      <c r="I573" s="153" t="s">
        <v>260</v>
      </c>
      <c r="J573" s="153" t="s">
        <v>326</v>
      </c>
      <c r="K573" s="153" t="s">
        <v>257</v>
      </c>
      <c r="L573" s="153" t="s">
        <v>267</v>
      </c>
    </row>
    <row r="574" spans="1:12">
      <c r="A574" s="153">
        <v>573</v>
      </c>
      <c r="B574" s="154" t="s">
        <v>311</v>
      </c>
      <c r="C574" s="154" t="s">
        <v>867</v>
      </c>
      <c r="D574" s="155">
        <v>43345</v>
      </c>
      <c r="E574" s="153" t="s">
        <v>1226</v>
      </c>
      <c r="F574" s="154" t="s">
        <v>1247</v>
      </c>
      <c r="G574" s="156">
        <v>5000000</v>
      </c>
      <c r="H574" s="153">
        <v>9.83</v>
      </c>
      <c r="I574" s="153" t="s">
        <v>255</v>
      </c>
      <c r="J574" s="153" t="s">
        <v>295</v>
      </c>
      <c r="K574" s="153" t="s">
        <v>262</v>
      </c>
      <c r="L574" s="153" t="s">
        <v>270</v>
      </c>
    </row>
    <row r="575" spans="1:12">
      <c r="A575" s="153">
        <v>574</v>
      </c>
      <c r="B575" s="154" t="s">
        <v>247</v>
      </c>
      <c r="C575" s="154" t="s">
        <v>868</v>
      </c>
      <c r="D575" s="155">
        <v>43630</v>
      </c>
      <c r="E575" s="153" t="s">
        <v>1226</v>
      </c>
      <c r="F575" s="154" t="s">
        <v>1249</v>
      </c>
      <c r="G575" s="156">
        <v>1960000</v>
      </c>
      <c r="H575" s="153">
        <v>9.24</v>
      </c>
      <c r="I575" s="153" t="s">
        <v>260</v>
      </c>
      <c r="J575" s="153" t="s">
        <v>295</v>
      </c>
      <c r="K575" s="153" t="s">
        <v>262</v>
      </c>
      <c r="L575" s="153" t="s">
        <v>270</v>
      </c>
    </row>
    <row r="576" spans="1:12">
      <c r="A576" s="153">
        <v>575</v>
      </c>
      <c r="B576" s="154" t="s">
        <v>311</v>
      </c>
      <c r="C576" s="154" t="s">
        <v>869</v>
      </c>
      <c r="D576" s="155">
        <v>43540</v>
      </c>
      <c r="E576" s="153" t="s">
        <v>1227</v>
      </c>
      <c r="F576" s="154" t="s">
        <v>1247</v>
      </c>
      <c r="G576" s="156">
        <v>2360000</v>
      </c>
      <c r="H576" s="153">
        <v>4.83</v>
      </c>
      <c r="I576" s="153" t="s">
        <v>255</v>
      </c>
      <c r="J576" s="153" t="s">
        <v>300</v>
      </c>
      <c r="K576" s="153" t="s">
        <v>262</v>
      </c>
      <c r="L576" s="153" t="s">
        <v>283</v>
      </c>
    </row>
    <row r="577" spans="1:12">
      <c r="A577" s="153">
        <v>576</v>
      </c>
      <c r="B577" s="154" t="s">
        <v>284</v>
      </c>
      <c r="C577" s="154" t="s">
        <v>870</v>
      </c>
      <c r="D577" s="155">
        <v>43600</v>
      </c>
      <c r="E577" s="153" t="s">
        <v>1226</v>
      </c>
      <c r="F577" s="154" t="s">
        <v>1247</v>
      </c>
      <c r="G577" s="156">
        <v>2610000</v>
      </c>
      <c r="H577" s="153">
        <v>4.2699999999999996</v>
      </c>
      <c r="I577" s="153" t="s">
        <v>25</v>
      </c>
      <c r="J577" s="153" t="s">
        <v>326</v>
      </c>
      <c r="K577" s="153" t="s">
        <v>257</v>
      </c>
      <c r="L577" s="153" t="s">
        <v>267</v>
      </c>
    </row>
    <row r="578" spans="1:12">
      <c r="A578" s="153">
        <v>577</v>
      </c>
      <c r="B578" s="154" t="s">
        <v>284</v>
      </c>
      <c r="C578" s="154" t="s">
        <v>871</v>
      </c>
      <c r="D578" s="155">
        <v>44018</v>
      </c>
      <c r="E578" s="153" t="s">
        <v>1227</v>
      </c>
      <c r="F578" s="154" t="s">
        <v>1247</v>
      </c>
      <c r="G578" s="156">
        <v>3460000</v>
      </c>
      <c r="H578" s="153">
        <v>10.23</v>
      </c>
      <c r="I578" s="153" t="s">
        <v>255</v>
      </c>
      <c r="J578" s="153" t="s">
        <v>256</v>
      </c>
      <c r="K578" s="153" t="s">
        <v>257</v>
      </c>
      <c r="L578" s="153" t="s">
        <v>258</v>
      </c>
    </row>
    <row r="579" spans="1:12">
      <c r="A579" s="153">
        <v>578</v>
      </c>
      <c r="B579" s="154" t="s">
        <v>284</v>
      </c>
      <c r="C579" s="154" t="s">
        <v>872</v>
      </c>
      <c r="D579" s="155">
        <v>43278</v>
      </c>
      <c r="E579" s="153" t="s">
        <v>1226</v>
      </c>
      <c r="F579" s="154" t="s">
        <v>1248</v>
      </c>
      <c r="G579" s="156">
        <v>3520000</v>
      </c>
      <c r="H579" s="153">
        <v>8.76</v>
      </c>
      <c r="I579" s="153" t="s">
        <v>255</v>
      </c>
      <c r="J579" s="153" t="s">
        <v>266</v>
      </c>
      <c r="K579" s="153" t="s">
        <v>257</v>
      </c>
      <c r="L579" s="153" t="s">
        <v>267</v>
      </c>
    </row>
    <row r="580" spans="1:12">
      <c r="A580" s="153">
        <v>579</v>
      </c>
      <c r="B580" s="154" t="s">
        <v>311</v>
      </c>
      <c r="C580" s="154" t="s">
        <v>873</v>
      </c>
      <c r="D580" s="155">
        <v>43730</v>
      </c>
      <c r="E580" s="153" t="s">
        <v>1226</v>
      </c>
      <c r="F580" s="154" t="s">
        <v>1248</v>
      </c>
      <c r="G580" s="156">
        <v>4320000</v>
      </c>
      <c r="H580" s="153">
        <v>10.27</v>
      </c>
      <c r="I580" s="153" t="s">
        <v>25</v>
      </c>
      <c r="J580" s="153" t="s">
        <v>286</v>
      </c>
      <c r="K580" s="153" t="s">
        <v>257</v>
      </c>
      <c r="L580" s="153" t="s">
        <v>274</v>
      </c>
    </row>
    <row r="581" spans="1:12">
      <c r="A581" s="153">
        <v>580</v>
      </c>
      <c r="B581" s="154" t="s">
        <v>306</v>
      </c>
      <c r="C581" s="154" t="s">
        <v>874</v>
      </c>
      <c r="D581" s="155">
        <v>43935</v>
      </c>
      <c r="E581" s="153" t="s">
        <v>1226</v>
      </c>
      <c r="F581" s="154" t="s">
        <v>1250</v>
      </c>
      <c r="G581" s="156">
        <v>4210000</v>
      </c>
      <c r="H581" s="153">
        <v>7.83</v>
      </c>
      <c r="I581" s="153" t="s">
        <v>25</v>
      </c>
      <c r="J581" s="153" t="s">
        <v>300</v>
      </c>
      <c r="K581" s="153" t="s">
        <v>262</v>
      </c>
      <c r="L581" s="153" t="s">
        <v>283</v>
      </c>
    </row>
    <row r="582" spans="1:12">
      <c r="A582" s="153">
        <v>581</v>
      </c>
      <c r="B582" s="154" t="s">
        <v>264</v>
      </c>
      <c r="C582" s="154" t="s">
        <v>875</v>
      </c>
      <c r="D582" s="155">
        <v>44127</v>
      </c>
      <c r="E582" s="153" t="s">
        <v>1226</v>
      </c>
      <c r="F582" s="154" t="s">
        <v>1249</v>
      </c>
      <c r="G582" s="156">
        <v>2430000</v>
      </c>
      <c r="H582" s="153">
        <v>9.92</v>
      </c>
      <c r="I582" s="153" t="s">
        <v>260</v>
      </c>
      <c r="J582" s="153" t="s">
        <v>295</v>
      </c>
      <c r="K582" s="153" t="s">
        <v>262</v>
      </c>
      <c r="L582" s="153" t="s">
        <v>270</v>
      </c>
    </row>
    <row r="583" spans="1:12">
      <c r="A583" s="153">
        <v>582</v>
      </c>
      <c r="B583" s="154" t="s">
        <v>293</v>
      </c>
      <c r="C583" s="154" t="s">
        <v>876</v>
      </c>
      <c r="D583" s="155">
        <v>43880</v>
      </c>
      <c r="E583" s="153" t="s">
        <v>1226</v>
      </c>
      <c r="F583" s="154" t="s">
        <v>1248</v>
      </c>
      <c r="G583" s="156">
        <v>4200000</v>
      </c>
      <c r="H583" s="153">
        <v>9.67</v>
      </c>
      <c r="I583" s="153" t="s">
        <v>25</v>
      </c>
      <c r="J583" s="153" t="s">
        <v>282</v>
      </c>
      <c r="K583" s="153" t="s">
        <v>262</v>
      </c>
      <c r="L583" s="153" t="s">
        <v>283</v>
      </c>
    </row>
    <row r="584" spans="1:12">
      <c r="A584" s="153">
        <v>583</v>
      </c>
      <c r="B584" s="154" t="s">
        <v>293</v>
      </c>
      <c r="C584" s="154" t="s">
        <v>877</v>
      </c>
      <c r="D584" s="155">
        <v>43781</v>
      </c>
      <c r="E584" s="153" t="s">
        <v>1226</v>
      </c>
      <c r="F584" s="154" t="s">
        <v>1250</v>
      </c>
      <c r="G584" s="156">
        <v>1700000</v>
      </c>
      <c r="H584" s="153">
        <v>4.92</v>
      </c>
      <c r="I584" s="153" t="s">
        <v>25</v>
      </c>
      <c r="J584" s="153" t="s">
        <v>295</v>
      </c>
      <c r="K584" s="153" t="s">
        <v>262</v>
      </c>
      <c r="L584" s="153" t="s">
        <v>270</v>
      </c>
    </row>
    <row r="585" spans="1:12">
      <c r="A585" s="153">
        <v>584</v>
      </c>
      <c r="B585" s="154" t="s">
        <v>311</v>
      </c>
      <c r="C585" s="154" t="s">
        <v>878</v>
      </c>
      <c r="D585" s="155">
        <v>43352</v>
      </c>
      <c r="E585" s="153" t="s">
        <v>1227</v>
      </c>
      <c r="F585" s="154" t="s">
        <v>1248</v>
      </c>
      <c r="G585" s="156">
        <v>2250000</v>
      </c>
      <c r="H585" s="153">
        <v>9.2100000000000009</v>
      </c>
      <c r="I585" s="153" t="s">
        <v>260</v>
      </c>
      <c r="J585" s="153" t="s">
        <v>304</v>
      </c>
      <c r="K585" s="153" t="s">
        <v>257</v>
      </c>
      <c r="L585" s="153" t="s">
        <v>267</v>
      </c>
    </row>
    <row r="586" spans="1:12">
      <c r="A586" s="153">
        <v>585</v>
      </c>
      <c r="B586" s="154" t="s">
        <v>284</v>
      </c>
      <c r="C586" s="154" t="s">
        <v>879</v>
      </c>
      <c r="D586" s="155">
        <v>43495</v>
      </c>
      <c r="E586" s="153" t="s">
        <v>1226</v>
      </c>
      <c r="F586" s="154" t="s">
        <v>1249</v>
      </c>
      <c r="G586" s="156">
        <v>3550000</v>
      </c>
      <c r="H586" s="153">
        <v>5.52</v>
      </c>
      <c r="I586" s="153" t="s">
        <v>25</v>
      </c>
      <c r="J586" s="153" t="s">
        <v>261</v>
      </c>
      <c r="K586" s="153" t="s">
        <v>262</v>
      </c>
      <c r="L586" s="153" t="s">
        <v>263</v>
      </c>
    </row>
    <row r="587" spans="1:12">
      <c r="A587" s="153">
        <v>586</v>
      </c>
      <c r="B587" s="154" t="s">
        <v>271</v>
      </c>
      <c r="C587" s="154" t="s">
        <v>880</v>
      </c>
      <c r="D587" s="155">
        <v>43894</v>
      </c>
      <c r="E587" s="153" t="s">
        <v>1226</v>
      </c>
      <c r="F587" s="154" t="s">
        <v>1250</v>
      </c>
      <c r="G587" s="156">
        <v>4900000</v>
      </c>
      <c r="H587" s="153">
        <v>6.66</v>
      </c>
      <c r="I587" s="153" t="s">
        <v>260</v>
      </c>
      <c r="J587" s="153" t="s">
        <v>282</v>
      </c>
      <c r="K587" s="153" t="s">
        <v>262</v>
      </c>
      <c r="L587" s="153" t="s">
        <v>283</v>
      </c>
    </row>
    <row r="588" spans="1:12">
      <c r="A588" s="153">
        <v>587</v>
      </c>
      <c r="B588" s="154" t="s">
        <v>293</v>
      </c>
      <c r="C588" s="154" t="s">
        <v>881</v>
      </c>
      <c r="D588" s="155">
        <v>43528</v>
      </c>
      <c r="E588" s="153" t="s">
        <v>1226</v>
      </c>
      <c r="F588" s="154" t="s">
        <v>1248</v>
      </c>
      <c r="G588" s="156">
        <v>3590000</v>
      </c>
      <c r="H588" s="153">
        <v>10.87</v>
      </c>
      <c r="I588" s="153" t="s">
        <v>255</v>
      </c>
      <c r="J588" s="153" t="s">
        <v>295</v>
      </c>
      <c r="K588" s="153" t="s">
        <v>262</v>
      </c>
      <c r="L588" s="153" t="s">
        <v>270</v>
      </c>
    </row>
    <row r="589" spans="1:12">
      <c r="A589" s="153">
        <v>588</v>
      </c>
      <c r="B589" s="154" t="s">
        <v>311</v>
      </c>
      <c r="C589" s="154" t="s">
        <v>882</v>
      </c>
      <c r="D589" s="155">
        <v>43257</v>
      </c>
      <c r="E589" s="153" t="s">
        <v>1226</v>
      </c>
      <c r="F589" s="154" t="s">
        <v>1251</v>
      </c>
      <c r="G589" s="156">
        <v>3900000</v>
      </c>
      <c r="H589" s="153">
        <v>9.94</v>
      </c>
      <c r="I589" s="153" t="s">
        <v>25</v>
      </c>
      <c r="J589" s="153" t="s">
        <v>266</v>
      </c>
      <c r="K589" s="153" t="s">
        <v>257</v>
      </c>
      <c r="L589" s="153" t="s">
        <v>267</v>
      </c>
    </row>
    <row r="590" spans="1:12">
      <c r="A590" s="153">
        <v>589</v>
      </c>
      <c r="B590" s="154" t="s">
        <v>271</v>
      </c>
      <c r="C590" s="154" t="s">
        <v>883</v>
      </c>
      <c r="D590" s="155">
        <v>43715</v>
      </c>
      <c r="E590" s="153" t="s">
        <v>1227</v>
      </c>
      <c r="F590" s="154" t="s">
        <v>1247</v>
      </c>
      <c r="G590" s="156">
        <v>3520000</v>
      </c>
      <c r="H590" s="153">
        <v>4.47</v>
      </c>
      <c r="I590" s="153" t="s">
        <v>255</v>
      </c>
      <c r="J590" s="153" t="s">
        <v>326</v>
      </c>
      <c r="K590" s="153" t="s">
        <v>257</v>
      </c>
      <c r="L590" s="153" t="s">
        <v>267</v>
      </c>
    </row>
    <row r="591" spans="1:12">
      <c r="A591" s="153">
        <v>590</v>
      </c>
      <c r="B591" s="154" t="s">
        <v>311</v>
      </c>
      <c r="C591" s="154" t="s">
        <v>884</v>
      </c>
      <c r="D591" s="155">
        <v>43561</v>
      </c>
      <c r="E591" s="153" t="s">
        <v>1226</v>
      </c>
      <c r="F591" s="154" t="s">
        <v>1249</v>
      </c>
      <c r="G591" s="156">
        <v>4660000</v>
      </c>
      <c r="H591" s="153">
        <v>5.45</v>
      </c>
      <c r="I591" s="153" t="s">
        <v>25</v>
      </c>
      <c r="J591" s="153" t="s">
        <v>282</v>
      </c>
      <c r="K591" s="153" t="s">
        <v>262</v>
      </c>
      <c r="L591" s="153" t="s">
        <v>283</v>
      </c>
    </row>
    <row r="592" spans="1:12">
      <c r="A592" s="153">
        <v>591</v>
      </c>
      <c r="B592" s="154" t="s">
        <v>280</v>
      </c>
      <c r="C592" s="154" t="s">
        <v>885</v>
      </c>
      <c r="D592" s="155">
        <v>43883</v>
      </c>
      <c r="E592" s="153" t="s">
        <v>1226</v>
      </c>
      <c r="F592" s="154" t="s">
        <v>1249</v>
      </c>
      <c r="G592" s="156">
        <v>1410000</v>
      </c>
      <c r="H592" s="153">
        <v>9.08</v>
      </c>
      <c r="I592" s="153" t="s">
        <v>255</v>
      </c>
      <c r="J592" s="153" t="s">
        <v>289</v>
      </c>
      <c r="K592" s="153" t="s">
        <v>257</v>
      </c>
      <c r="L592" s="153" t="s">
        <v>258</v>
      </c>
    </row>
    <row r="593" spans="1:12">
      <c r="A593" s="153">
        <v>592</v>
      </c>
      <c r="B593" s="154" t="s">
        <v>311</v>
      </c>
      <c r="C593" s="154" t="s">
        <v>886</v>
      </c>
      <c r="D593" s="155">
        <v>43597</v>
      </c>
      <c r="E593" s="153" t="s">
        <v>1226</v>
      </c>
      <c r="F593" s="154" t="s">
        <v>1248</v>
      </c>
      <c r="G593" s="156">
        <v>1420000</v>
      </c>
      <c r="H593" s="153">
        <v>5.41</v>
      </c>
      <c r="I593" s="153" t="s">
        <v>25</v>
      </c>
      <c r="J593" s="153" t="s">
        <v>319</v>
      </c>
      <c r="K593" s="153" t="s">
        <v>279</v>
      </c>
      <c r="L593" s="153" t="s">
        <v>279</v>
      </c>
    </row>
    <row r="594" spans="1:12">
      <c r="A594" s="153">
        <v>593</v>
      </c>
      <c r="B594" s="154" t="s">
        <v>264</v>
      </c>
      <c r="C594" s="154" t="s">
        <v>887</v>
      </c>
      <c r="D594" s="155">
        <v>43141</v>
      </c>
      <c r="E594" s="153" t="s">
        <v>1226</v>
      </c>
      <c r="F594" s="154" t="s">
        <v>1249</v>
      </c>
      <c r="G594" s="156">
        <v>3650000</v>
      </c>
      <c r="H594" s="153">
        <v>5.62</v>
      </c>
      <c r="I594" s="153" t="s">
        <v>25</v>
      </c>
      <c r="J594" s="153" t="s">
        <v>269</v>
      </c>
      <c r="K594" s="153" t="s">
        <v>262</v>
      </c>
      <c r="L594" s="153" t="s">
        <v>270</v>
      </c>
    </row>
    <row r="595" spans="1:12">
      <c r="A595" s="153">
        <v>594</v>
      </c>
      <c r="B595" s="154" t="s">
        <v>253</v>
      </c>
      <c r="C595" s="154" t="s">
        <v>888</v>
      </c>
      <c r="D595" s="155">
        <v>43244</v>
      </c>
      <c r="E595" s="153" t="s">
        <v>1226</v>
      </c>
      <c r="F595" s="154" t="s">
        <v>1250</v>
      </c>
      <c r="G595" s="156">
        <v>2820000</v>
      </c>
      <c r="H595" s="153">
        <v>8.75</v>
      </c>
      <c r="I595" s="153" t="s">
        <v>25</v>
      </c>
      <c r="J595" s="153" t="s">
        <v>298</v>
      </c>
      <c r="K595" s="153" t="s">
        <v>262</v>
      </c>
      <c r="L595" s="153" t="s">
        <v>263</v>
      </c>
    </row>
    <row r="596" spans="1:12">
      <c r="A596" s="153">
        <v>595</v>
      </c>
      <c r="B596" s="154" t="s">
        <v>284</v>
      </c>
      <c r="C596" s="154" t="s">
        <v>889</v>
      </c>
      <c r="D596" s="155">
        <v>43897</v>
      </c>
      <c r="E596" s="153" t="s">
        <v>1226</v>
      </c>
      <c r="F596" s="154" t="s">
        <v>1249</v>
      </c>
      <c r="G596" s="156">
        <v>1860000</v>
      </c>
      <c r="H596" s="153">
        <v>9.1300000000000008</v>
      </c>
      <c r="I596" s="153" t="s">
        <v>260</v>
      </c>
      <c r="J596" s="153" t="s">
        <v>273</v>
      </c>
      <c r="K596" s="153" t="s">
        <v>257</v>
      </c>
      <c r="L596" s="153" t="s">
        <v>274</v>
      </c>
    </row>
    <row r="597" spans="1:12">
      <c r="A597" s="153">
        <v>596</v>
      </c>
      <c r="B597" s="154" t="s">
        <v>284</v>
      </c>
      <c r="C597" s="154" t="s">
        <v>890</v>
      </c>
      <c r="D597" s="155">
        <v>44055</v>
      </c>
      <c r="E597" s="153" t="s">
        <v>1227</v>
      </c>
      <c r="F597" s="154" t="s">
        <v>1249</v>
      </c>
      <c r="G597" s="156">
        <v>3140000</v>
      </c>
      <c r="H597" s="153">
        <v>8.1199999999999992</v>
      </c>
      <c r="I597" s="153" t="s">
        <v>260</v>
      </c>
      <c r="J597" s="153" t="s">
        <v>269</v>
      </c>
      <c r="K597" s="153" t="s">
        <v>262</v>
      </c>
      <c r="L597" s="153" t="s">
        <v>270</v>
      </c>
    </row>
    <row r="598" spans="1:12">
      <c r="A598" s="153">
        <v>597</v>
      </c>
      <c r="B598" s="154" t="s">
        <v>311</v>
      </c>
      <c r="C598" s="154" t="s">
        <v>891</v>
      </c>
      <c r="D598" s="155">
        <v>43598</v>
      </c>
      <c r="E598" s="153" t="s">
        <v>1226</v>
      </c>
      <c r="F598" s="154" t="s">
        <v>1247</v>
      </c>
      <c r="G598" s="156">
        <v>3170000</v>
      </c>
      <c r="H598" s="153">
        <v>10.99</v>
      </c>
      <c r="I598" s="153" t="s">
        <v>255</v>
      </c>
      <c r="J598" s="153" t="s">
        <v>332</v>
      </c>
      <c r="K598" s="153" t="s">
        <v>257</v>
      </c>
      <c r="L598" s="153" t="s">
        <v>258</v>
      </c>
    </row>
    <row r="599" spans="1:12">
      <c r="A599" s="153">
        <v>598</v>
      </c>
      <c r="B599" s="154" t="s">
        <v>306</v>
      </c>
      <c r="C599" s="154" t="s">
        <v>892</v>
      </c>
      <c r="D599" s="155">
        <v>43479</v>
      </c>
      <c r="E599" s="153" t="s">
        <v>1226</v>
      </c>
      <c r="F599" s="154" t="s">
        <v>1258</v>
      </c>
      <c r="G599" s="156">
        <v>2390000</v>
      </c>
      <c r="H599" s="153">
        <v>7.59</v>
      </c>
      <c r="I599" s="153" t="s">
        <v>25</v>
      </c>
      <c r="J599" s="153" t="s">
        <v>332</v>
      </c>
      <c r="K599" s="153" t="s">
        <v>257</v>
      </c>
      <c r="L599" s="153" t="s">
        <v>258</v>
      </c>
    </row>
    <row r="600" spans="1:12">
      <c r="A600" s="153">
        <v>599</v>
      </c>
      <c r="B600" s="154" t="s">
        <v>264</v>
      </c>
      <c r="C600" s="154" t="s">
        <v>893</v>
      </c>
      <c r="D600" s="155">
        <v>43406</v>
      </c>
      <c r="E600" s="153" t="s">
        <v>1226</v>
      </c>
      <c r="F600" s="154" t="s">
        <v>1250</v>
      </c>
      <c r="G600" s="156">
        <v>1620000</v>
      </c>
      <c r="H600" s="153">
        <v>8.7899999999999991</v>
      </c>
      <c r="I600" s="153" t="s">
        <v>260</v>
      </c>
      <c r="J600" s="153" t="s">
        <v>278</v>
      </c>
      <c r="K600" s="153" t="s">
        <v>279</v>
      </c>
      <c r="L600" s="153" t="s">
        <v>279</v>
      </c>
    </row>
    <row r="601" spans="1:12">
      <c r="A601" s="153">
        <v>600</v>
      </c>
      <c r="B601" s="154" t="s">
        <v>311</v>
      </c>
      <c r="C601" s="154" t="s">
        <v>894</v>
      </c>
      <c r="D601" s="155">
        <v>43509</v>
      </c>
      <c r="E601" s="153" t="s">
        <v>1226</v>
      </c>
      <c r="F601" s="154" t="s">
        <v>1249</v>
      </c>
      <c r="G601" s="156">
        <v>4020000</v>
      </c>
      <c r="H601" s="153">
        <v>9.0500000000000007</v>
      </c>
      <c r="I601" s="153" t="s">
        <v>255</v>
      </c>
      <c r="J601" s="153" t="s">
        <v>278</v>
      </c>
      <c r="K601" s="153" t="s">
        <v>279</v>
      </c>
      <c r="L601" s="153" t="s">
        <v>279</v>
      </c>
    </row>
    <row r="602" spans="1:12">
      <c r="A602" s="153">
        <v>601</v>
      </c>
      <c r="B602" s="154" t="s">
        <v>311</v>
      </c>
      <c r="C602" s="154" t="s">
        <v>895</v>
      </c>
      <c r="D602" s="155">
        <v>43795</v>
      </c>
      <c r="E602" s="153" t="s">
        <v>1227</v>
      </c>
      <c r="F602" s="154" t="s">
        <v>1250</v>
      </c>
      <c r="G602" s="156">
        <v>3690000</v>
      </c>
      <c r="H602" s="153">
        <v>5.32</v>
      </c>
      <c r="I602" s="153" t="s">
        <v>255</v>
      </c>
      <c r="J602" s="153" t="s">
        <v>289</v>
      </c>
      <c r="K602" s="153" t="s">
        <v>257</v>
      </c>
      <c r="L602" s="153" t="s">
        <v>258</v>
      </c>
    </row>
    <row r="603" spans="1:12">
      <c r="A603" s="153">
        <v>602</v>
      </c>
      <c r="B603" s="154" t="s">
        <v>293</v>
      </c>
      <c r="C603" s="154" t="s">
        <v>896</v>
      </c>
      <c r="D603" s="155">
        <v>43897</v>
      </c>
      <c r="E603" s="153" t="s">
        <v>1226</v>
      </c>
      <c r="F603" s="154" t="s">
        <v>1249</v>
      </c>
      <c r="G603" s="156">
        <v>2050000</v>
      </c>
      <c r="H603" s="153">
        <v>4.87</v>
      </c>
      <c r="I603" s="153" t="s">
        <v>255</v>
      </c>
      <c r="J603" s="153" t="s">
        <v>326</v>
      </c>
      <c r="K603" s="153" t="s">
        <v>257</v>
      </c>
      <c r="L603" s="153" t="s">
        <v>267</v>
      </c>
    </row>
    <row r="604" spans="1:12">
      <c r="A604" s="153">
        <v>603</v>
      </c>
      <c r="B604" s="154" t="s">
        <v>311</v>
      </c>
      <c r="C604" s="154" t="s">
        <v>897</v>
      </c>
      <c r="D604" s="155">
        <v>44119</v>
      </c>
      <c r="E604" s="153" t="s">
        <v>1226</v>
      </c>
      <c r="F604" s="154" t="s">
        <v>1249</v>
      </c>
      <c r="G604" s="156">
        <v>1380000</v>
      </c>
      <c r="H604" s="153">
        <v>10.07</v>
      </c>
      <c r="I604" s="153" t="s">
        <v>25</v>
      </c>
      <c r="J604" s="153" t="s">
        <v>289</v>
      </c>
      <c r="K604" s="153" t="s">
        <v>257</v>
      </c>
      <c r="L604" s="153" t="s">
        <v>258</v>
      </c>
    </row>
    <row r="605" spans="1:12">
      <c r="A605" s="153">
        <v>604</v>
      </c>
      <c r="B605" s="154" t="s">
        <v>287</v>
      </c>
      <c r="C605" s="154" t="s">
        <v>898</v>
      </c>
      <c r="D605" s="155">
        <v>43972</v>
      </c>
      <c r="E605" s="153" t="s">
        <v>1226</v>
      </c>
      <c r="F605" s="154" t="s">
        <v>1249</v>
      </c>
      <c r="G605" s="156">
        <v>1640000</v>
      </c>
      <c r="H605" s="153">
        <v>11.08</v>
      </c>
      <c r="I605" s="153" t="s">
        <v>255</v>
      </c>
      <c r="J605" s="153" t="s">
        <v>346</v>
      </c>
      <c r="K605" s="153" t="s">
        <v>262</v>
      </c>
      <c r="L605" s="153" t="s">
        <v>283</v>
      </c>
    </row>
    <row r="606" spans="1:12">
      <c r="A606" s="153">
        <v>605</v>
      </c>
      <c r="B606" s="154" t="s">
        <v>293</v>
      </c>
      <c r="C606" s="154" t="s">
        <v>899</v>
      </c>
      <c r="D606" s="155">
        <v>43660</v>
      </c>
      <c r="E606" s="153" t="s">
        <v>1226</v>
      </c>
      <c r="F606" s="154" t="s">
        <v>1250</v>
      </c>
      <c r="G606" s="156">
        <v>1870000</v>
      </c>
      <c r="H606" s="153">
        <v>4.2</v>
      </c>
      <c r="I606" s="153" t="s">
        <v>25</v>
      </c>
      <c r="J606" s="153" t="s">
        <v>269</v>
      </c>
      <c r="K606" s="153" t="s">
        <v>262</v>
      </c>
      <c r="L606" s="153" t="s">
        <v>270</v>
      </c>
    </row>
    <row r="607" spans="1:12">
      <c r="A607" s="153">
        <v>606</v>
      </c>
      <c r="B607" s="154" t="s">
        <v>306</v>
      </c>
      <c r="C607" s="154" t="s">
        <v>900</v>
      </c>
      <c r="D607" s="155">
        <v>43295</v>
      </c>
      <c r="E607" s="153" t="s">
        <v>1226</v>
      </c>
      <c r="F607" s="154" t="s">
        <v>1249</v>
      </c>
      <c r="G607" s="156">
        <v>2840000</v>
      </c>
      <c r="H607" s="153">
        <v>6.8</v>
      </c>
      <c r="I607" s="153" t="s">
        <v>25</v>
      </c>
      <c r="J607" s="153" t="s">
        <v>269</v>
      </c>
      <c r="K607" s="153" t="s">
        <v>262</v>
      </c>
      <c r="L607" s="153" t="s">
        <v>270</v>
      </c>
    </row>
    <row r="608" spans="1:12">
      <c r="A608" s="153">
        <v>607</v>
      </c>
      <c r="B608" s="154" t="s">
        <v>287</v>
      </c>
      <c r="C608" s="154" t="s">
        <v>901</v>
      </c>
      <c r="D608" s="155">
        <v>43684</v>
      </c>
      <c r="E608" s="153" t="s">
        <v>1226</v>
      </c>
      <c r="F608" s="154" t="s">
        <v>1258</v>
      </c>
      <c r="G608" s="156">
        <v>3370000</v>
      </c>
      <c r="H608" s="153">
        <v>8.44</v>
      </c>
      <c r="I608" s="153" t="s">
        <v>25</v>
      </c>
      <c r="J608" s="153" t="s">
        <v>289</v>
      </c>
      <c r="K608" s="153" t="s">
        <v>257</v>
      </c>
      <c r="L608" s="153" t="s">
        <v>258</v>
      </c>
    </row>
    <row r="609" spans="1:12">
      <c r="A609" s="153">
        <v>608</v>
      </c>
      <c r="B609" s="154" t="s">
        <v>271</v>
      </c>
      <c r="C609" s="154" t="s">
        <v>902</v>
      </c>
      <c r="D609" s="155">
        <v>43519</v>
      </c>
      <c r="E609" s="153" t="s">
        <v>1226</v>
      </c>
      <c r="F609" s="154" t="s">
        <v>1258</v>
      </c>
      <c r="G609" s="156">
        <v>2600000</v>
      </c>
      <c r="H609" s="153">
        <v>7.35</v>
      </c>
      <c r="I609" s="153" t="s">
        <v>25</v>
      </c>
      <c r="J609" s="153" t="s">
        <v>269</v>
      </c>
      <c r="K609" s="153" t="s">
        <v>262</v>
      </c>
      <c r="L609" s="153" t="s">
        <v>270</v>
      </c>
    </row>
    <row r="610" spans="1:12">
      <c r="A610" s="153">
        <v>609</v>
      </c>
      <c r="B610" s="154" t="s">
        <v>296</v>
      </c>
      <c r="C610" s="154" t="s">
        <v>903</v>
      </c>
      <c r="D610" s="155">
        <v>43681</v>
      </c>
      <c r="E610" s="153" t="s">
        <v>1226</v>
      </c>
      <c r="F610" s="154" t="s">
        <v>1249</v>
      </c>
      <c r="G610" s="156">
        <v>3100000</v>
      </c>
      <c r="H610" s="153">
        <v>7.43</v>
      </c>
      <c r="I610" s="153" t="s">
        <v>255</v>
      </c>
      <c r="J610" s="153" t="s">
        <v>286</v>
      </c>
      <c r="K610" s="153" t="s">
        <v>257</v>
      </c>
      <c r="L610" s="153" t="s">
        <v>274</v>
      </c>
    </row>
    <row r="611" spans="1:12">
      <c r="A611" s="153">
        <v>610</v>
      </c>
      <c r="B611" s="154" t="s">
        <v>287</v>
      </c>
      <c r="C611" s="154" t="s">
        <v>904</v>
      </c>
      <c r="D611" s="155">
        <v>43269</v>
      </c>
      <c r="E611" s="153" t="s">
        <v>1226</v>
      </c>
      <c r="F611" s="154" t="s">
        <v>1249</v>
      </c>
      <c r="G611" s="156">
        <v>2300000</v>
      </c>
      <c r="H611" s="153">
        <v>8.17</v>
      </c>
      <c r="I611" s="153" t="s">
        <v>260</v>
      </c>
      <c r="J611" s="153" t="s">
        <v>300</v>
      </c>
      <c r="K611" s="153" t="s">
        <v>262</v>
      </c>
      <c r="L611" s="153" t="s">
        <v>283</v>
      </c>
    </row>
    <row r="612" spans="1:12">
      <c r="A612" s="153">
        <v>611</v>
      </c>
      <c r="B612" s="154" t="s">
        <v>306</v>
      </c>
      <c r="C612" s="154" t="s">
        <v>905</v>
      </c>
      <c r="D612" s="155">
        <v>43926</v>
      </c>
      <c r="E612" s="153" t="s">
        <v>1226</v>
      </c>
      <c r="F612" s="154" t="s">
        <v>1258</v>
      </c>
      <c r="G612" s="156">
        <v>4190000</v>
      </c>
      <c r="H612" s="153">
        <v>8.1300000000000008</v>
      </c>
      <c r="I612" s="153" t="s">
        <v>25</v>
      </c>
      <c r="J612" s="153" t="s">
        <v>326</v>
      </c>
      <c r="K612" s="153" t="s">
        <v>257</v>
      </c>
      <c r="L612" s="153" t="s">
        <v>267</v>
      </c>
    </row>
    <row r="613" spans="1:12">
      <c r="A613" s="153">
        <v>612</v>
      </c>
      <c r="B613" s="154" t="s">
        <v>301</v>
      </c>
      <c r="C613" s="154" t="s">
        <v>906</v>
      </c>
      <c r="D613" s="155">
        <v>44098</v>
      </c>
      <c r="E613" s="153" t="s">
        <v>1226</v>
      </c>
      <c r="F613" s="154" t="s">
        <v>1258</v>
      </c>
      <c r="G613" s="156">
        <v>3980000</v>
      </c>
      <c r="H613" s="153">
        <v>6.81</v>
      </c>
      <c r="I613" s="153" t="s">
        <v>255</v>
      </c>
      <c r="J613" s="153" t="s">
        <v>261</v>
      </c>
      <c r="K613" s="153" t="s">
        <v>262</v>
      </c>
      <c r="L613" s="153" t="s">
        <v>263</v>
      </c>
    </row>
    <row r="614" spans="1:12">
      <c r="A614" s="153">
        <v>613</v>
      </c>
      <c r="B614" s="154" t="s">
        <v>293</v>
      </c>
      <c r="C614" s="154" t="s">
        <v>907</v>
      </c>
      <c r="D614" s="155">
        <v>43876</v>
      </c>
      <c r="E614" s="153" t="s">
        <v>1226</v>
      </c>
      <c r="F614" s="154" t="s">
        <v>1251</v>
      </c>
      <c r="G614" s="156">
        <v>3340000</v>
      </c>
      <c r="H614" s="153">
        <v>7.23</v>
      </c>
      <c r="I614" s="153" t="s">
        <v>260</v>
      </c>
      <c r="J614" s="153" t="s">
        <v>300</v>
      </c>
      <c r="K614" s="153" t="s">
        <v>262</v>
      </c>
      <c r="L614" s="153" t="s">
        <v>283</v>
      </c>
    </row>
    <row r="615" spans="1:12">
      <c r="A615" s="153">
        <v>614</v>
      </c>
      <c r="B615" s="154" t="s">
        <v>253</v>
      </c>
      <c r="C615" s="154" t="s">
        <v>908</v>
      </c>
      <c r="D615" s="155">
        <v>43236</v>
      </c>
      <c r="E615" s="153" t="s">
        <v>1227</v>
      </c>
      <c r="F615" s="154" t="s">
        <v>1258</v>
      </c>
      <c r="G615" s="156">
        <v>3830000</v>
      </c>
      <c r="H615" s="153">
        <v>10.18</v>
      </c>
      <c r="I615" s="153" t="s">
        <v>25</v>
      </c>
      <c r="J615" s="153" t="s">
        <v>308</v>
      </c>
      <c r="K615" s="153" t="s">
        <v>262</v>
      </c>
      <c r="L615" s="153" t="s">
        <v>270</v>
      </c>
    </row>
    <row r="616" spans="1:12">
      <c r="A616" s="153">
        <v>615</v>
      </c>
      <c r="B616" s="154" t="s">
        <v>311</v>
      </c>
      <c r="C616" s="154" t="s">
        <v>909</v>
      </c>
      <c r="D616" s="155">
        <v>44078</v>
      </c>
      <c r="E616" s="153" t="s">
        <v>1226</v>
      </c>
      <c r="F616" s="154" t="s">
        <v>1247</v>
      </c>
      <c r="G616" s="156">
        <v>2020000</v>
      </c>
      <c r="H616" s="153">
        <v>11.02</v>
      </c>
      <c r="I616" s="153" t="s">
        <v>25</v>
      </c>
      <c r="J616" s="153" t="s">
        <v>261</v>
      </c>
      <c r="K616" s="153" t="s">
        <v>262</v>
      </c>
      <c r="L616" s="153" t="s">
        <v>263</v>
      </c>
    </row>
    <row r="617" spans="1:12">
      <c r="A617" s="153">
        <v>616</v>
      </c>
      <c r="B617" s="154" t="s">
        <v>247</v>
      </c>
      <c r="C617" s="154" t="s">
        <v>910</v>
      </c>
      <c r="D617" s="155">
        <v>43901</v>
      </c>
      <c r="E617" s="153" t="s">
        <v>1227</v>
      </c>
      <c r="F617" s="154" t="s">
        <v>1247</v>
      </c>
      <c r="G617" s="156">
        <v>1560000</v>
      </c>
      <c r="H617" s="153">
        <v>8.08</v>
      </c>
      <c r="I617" s="153" t="s">
        <v>260</v>
      </c>
      <c r="J617" s="153" t="s">
        <v>329</v>
      </c>
      <c r="K617" s="153" t="s">
        <v>257</v>
      </c>
      <c r="L617" s="153" t="s">
        <v>274</v>
      </c>
    </row>
    <row r="618" spans="1:12">
      <c r="A618" s="153">
        <v>617</v>
      </c>
      <c r="B618" s="154" t="s">
        <v>290</v>
      </c>
      <c r="C618" s="154" t="s">
        <v>911</v>
      </c>
      <c r="D618" s="155">
        <v>43506</v>
      </c>
      <c r="E618" s="153" t="s">
        <v>1226</v>
      </c>
      <c r="F618" s="154" t="s">
        <v>1249</v>
      </c>
      <c r="G618" s="156">
        <v>2580000</v>
      </c>
      <c r="H618" s="153">
        <v>8.2899999999999991</v>
      </c>
      <c r="I618" s="153" t="s">
        <v>25</v>
      </c>
      <c r="J618" s="153" t="s">
        <v>256</v>
      </c>
      <c r="K618" s="153" t="s">
        <v>257</v>
      </c>
      <c r="L618" s="153" t="s">
        <v>258</v>
      </c>
    </row>
    <row r="619" spans="1:12">
      <c r="A619" s="153">
        <v>618</v>
      </c>
      <c r="B619" s="154" t="s">
        <v>264</v>
      </c>
      <c r="C619" s="154" t="s">
        <v>912</v>
      </c>
      <c r="D619" s="155">
        <v>43673</v>
      </c>
      <c r="E619" s="153" t="s">
        <v>1227</v>
      </c>
      <c r="F619" s="154" t="s">
        <v>1250</v>
      </c>
      <c r="G619" s="156">
        <v>2130000</v>
      </c>
      <c r="H619" s="153">
        <v>8.86</v>
      </c>
      <c r="I619" s="153" t="s">
        <v>255</v>
      </c>
      <c r="J619" s="153" t="s">
        <v>300</v>
      </c>
      <c r="K619" s="153" t="s">
        <v>262</v>
      </c>
      <c r="L619" s="153" t="s">
        <v>283</v>
      </c>
    </row>
    <row r="620" spans="1:12">
      <c r="A620" s="153">
        <v>619</v>
      </c>
      <c r="B620" s="154" t="s">
        <v>293</v>
      </c>
      <c r="C620" s="154" t="s">
        <v>913</v>
      </c>
      <c r="D620" s="155">
        <v>44121</v>
      </c>
      <c r="E620" s="153" t="s">
        <v>1226</v>
      </c>
      <c r="F620" s="154" t="s">
        <v>1249</v>
      </c>
      <c r="G620" s="156">
        <v>4160000</v>
      </c>
      <c r="H620" s="153">
        <v>8.01</v>
      </c>
      <c r="I620" s="153" t="s">
        <v>260</v>
      </c>
      <c r="J620" s="153" t="s">
        <v>289</v>
      </c>
      <c r="K620" s="153" t="s">
        <v>257</v>
      </c>
      <c r="L620" s="153" t="s">
        <v>258</v>
      </c>
    </row>
    <row r="621" spans="1:12">
      <c r="A621" s="153">
        <v>620</v>
      </c>
      <c r="B621" s="154" t="s">
        <v>290</v>
      </c>
      <c r="C621" s="154" t="s">
        <v>914</v>
      </c>
      <c r="D621" s="155">
        <v>44048</v>
      </c>
      <c r="E621" s="153" t="s">
        <v>1226</v>
      </c>
      <c r="F621" s="154" t="s">
        <v>1249</v>
      </c>
      <c r="G621" s="156">
        <v>2190000</v>
      </c>
      <c r="H621" s="153">
        <v>10.17</v>
      </c>
      <c r="I621" s="153" t="s">
        <v>260</v>
      </c>
      <c r="J621" s="153" t="s">
        <v>295</v>
      </c>
      <c r="K621" s="153" t="s">
        <v>262</v>
      </c>
      <c r="L621" s="153" t="s">
        <v>270</v>
      </c>
    </row>
    <row r="622" spans="1:12">
      <c r="A622" s="153">
        <v>621</v>
      </c>
      <c r="B622" s="154" t="s">
        <v>280</v>
      </c>
      <c r="C622" s="154" t="s">
        <v>915</v>
      </c>
      <c r="D622" s="155">
        <v>44076</v>
      </c>
      <c r="E622" s="153" t="s">
        <v>1226</v>
      </c>
      <c r="F622" s="154" t="s">
        <v>1251</v>
      </c>
      <c r="G622" s="156">
        <v>2070000</v>
      </c>
      <c r="H622" s="153">
        <v>4.8</v>
      </c>
      <c r="I622" s="153" t="s">
        <v>25</v>
      </c>
      <c r="J622" s="153" t="s">
        <v>304</v>
      </c>
      <c r="K622" s="153" t="s">
        <v>257</v>
      </c>
      <c r="L622" s="153" t="s">
        <v>267</v>
      </c>
    </row>
    <row r="623" spans="1:12">
      <c r="A623" s="153">
        <v>622</v>
      </c>
      <c r="B623" s="154" t="s">
        <v>296</v>
      </c>
      <c r="C623" s="154" t="s">
        <v>916</v>
      </c>
      <c r="D623" s="155">
        <v>43348</v>
      </c>
      <c r="E623" s="153" t="s">
        <v>1227</v>
      </c>
      <c r="F623" s="154" t="s">
        <v>1251</v>
      </c>
      <c r="G623" s="156">
        <v>1500000</v>
      </c>
      <c r="H623" s="153">
        <v>7</v>
      </c>
      <c r="I623" s="153" t="s">
        <v>255</v>
      </c>
      <c r="J623" s="153" t="s">
        <v>256</v>
      </c>
      <c r="K623" s="153" t="s">
        <v>257</v>
      </c>
      <c r="L623" s="153" t="s">
        <v>258</v>
      </c>
    </row>
    <row r="624" spans="1:12">
      <c r="A624" s="153">
        <v>623</v>
      </c>
      <c r="B624" s="154" t="s">
        <v>311</v>
      </c>
      <c r="C624" s="154" t="s">
        <v>917</v>
      </c>
      <c r="D624" s="155">
        <v>43133</v>
      </c>
      <c r="E624" s="153" t="s">
        <v>1226</v>
      </c>
      <c r="F624" s="154" t="s">
        <v>1247</v>
      </c>
      <c r="G624" s="156">
        <v>3980000</v>
      </c>
      <c r="H624" s="153">
        <v>7.3</v>
      </c>
      <c r="I624" s="153" t="s">
        <v>25</v>
      </c>
      <c r="J624" s="153" t="s">
        <v>282</v>
      </c>
      <c r="K624" s="153" t="s">
        <v>262</v>
      </c>
      <c r="L624" s="153" t="s">
        <v>283</v>
      </c>
    </row>
    <row r="625" spans="1:12">
      <c r="A625" s="153">
        <v>624</v>
      </c>
      <c r="B625" s="154" t="s">
        <v>280</v>
      </c>
      <c r="C625" s="154" t="s">
        <v>918</v>
      </c>
      <c r="D625" s="155">
        <v>43312</v>
      </c>
      <c r="E625" s="153" t="s">
        <v>1226</v>
      </c>
      <c r="F625" s="154" t="s">
        <v>1250</v>
      </c>
      <c r="G625" s="156">
        <v>2640000</v>
      </c>
      <c r="H625" s="153">
        <v>4.32</v>
      </c>
      <c r="I625" s="153" t="s">
        <v>255</v>
      </c>
      <c r="J625" s="153" t="s">
        <v>319</v>
      </c>
      <c r="K625" s="153" t="s">
        <v>279</v>
      </c>
      <c r="L625" s="153" t="s">
        <v>279</v>
      </c>
    </row>
    <row r="626" spans="1:12">
      <c r="A626" s="153">
        <v>625</v>
      </c>
      <c r="B626" s="154" t="s">
        <v>284</v>
      </c>
      <c r="C626" s="154" t="s">
        <v>919</v>
      </c>
      <c r="D626" s="155">
        <v>43607</v>
      </c>
      <c r="E626" s="153" t="s">
        <v>1226</v>
      </c>
      <c r="F626" s="154" t="s">
        <v>1247</v>
      </c>
      <c r="G626" s="156">
        <v>4650000</v>
      </c>
      <c r="H626" s="153">
        <v>9.6199999999999992</v>
      </c>
      <c r="I626" s="153" t="s">
        <v>255</v>
      </c>
      <c r="J626" s="153" t="s">
        <v>289</v>
      </c>
      <c r="K626" s="153" t="s">
        <v>257</v>
      </c>
      <c r="L626" s="153" t="s">
        <v>258</v>
      </c>
    </row>
    <row r="627" spans="1:12">
      <c r="A627" s="153">
        <v>626</v>
      </c>
      <c r="B627" s="154" t="s">
        <v>247</v>
      </c>
      <c r="C627" s="154" t="s">
        <v>920</v>
      </c>
      <c r="D627" s="155">
        <v>43905</v>
      </c>
      <c r="E627" s="153" t="s">
        <v>1226</v>
      </c>
      <c r="F627" s="154" t="s">
        <v>1248</v>
      </c>
      <c r="G627" s="156">
        <v>1860000</v>
      </c>
      <c r="H627" s="153">
        <v>6.26</v>
      </c>
      <c r="I627" s="153" t="s">
        <v>255</v>
      </c>
      <c r="J627" s="153" t="s">
        <v>319</v>
      </c>
      <c r="K627" s="153" t="s">
        <v>279</v>
      </c>
      <c r="L627" s="153" t="s">
        <v>279</v>
      </c>
    </row>
    <row r="628" spans="1:12">
      <c r="A628" s="153">
        <v>627</v>
      </c>
      <c r="B628" s="154" t="s">
        <v>293</v>
      </c>
      <c r="C628" s="154" t="s">
        <v>921</v>
      </c>
      <c r="D628" s="155">
        <v>43903</v>
      </c>
      <c r="E628" s="153" t="s">
        <v>1227</v>
      </c>
      <c r="F628" s="154" t="s">
        <v>1249</v>
      </c>
      <c r="G628" s="156">
        <v>2990000</v>
      </c>
      <c r="H628" s="153">
        <v>9.3699999999999992</v>
      </c>
      <c r="I628" s="153" t="s">
        <v>255</v>
      </c>
      <c r="J628" s="153" t="s">
        <v>261</v>
      </c>
      <c r="K628" s="153" t="s">
        <v>262</v>
      </c>
      <c r="L628" s="153" t="s">
        <v>263</v>
      </c>
    </row>
    <row r="629" spans="1:12">
      <c r="A629" s="153">
        <v>628</v>
      </c>
      <c r="B629" s="154" t="s">
        <v>264</v>
      </c>
      <c r="C629" s="154" t="s">
        <v>922</v>
      </c>
      <c r="D629" s="155">
        <v>43613</v>
      </c>
      <c r="E629" s="153" t="s">
        <v>1226</v>
      </c>
      <c r="F629" s="154" t="s">
        <v>1249</v>
      </c>
      <c r="G629" s="156">
        <v>3130000</v>
      </c>
      <c r="H629" s="153">
        <v>5.51</v>
      </c>
      <c r="I629" s="153" t="s">
        <v>25</v>
      </c>
      <c r="J629" s="153" t="s">
        <v>295</v>
      </c>
      <c r="K629" s="153" t="s">
        <v>262</v>
      </c>
      <c r="L629" s="153" t="s">
        <v>270</v>
      </c>
    </row>
    <row r="630" spans="1:12">
      <c r="A630" s="153">
        <v>629</v>
      </c>
      <c r="B630" s="154" t="s">
        <v>311</v>
      </c>
      <c r="C630" s="154" t="s">
        <v>923</v>
      </c>
      <c r="D630" s="155">
        <v>43265</v>
      </c>
      <c r="E630" s="153" t="s">
        <v>1226</v>
      </c>
      <c r="F630" s="154" t="s">
        <v>1249</v>
      </c>
      <c r="G630" s="156">
        <v>3900000</v>
      </c>
      <c r="H630" s="153">
        <v>5.65</v>
      </c>
      <c r="I630" s="153" t="s">
        <v>255</v>
      </c>
      <c r="J630" s="153" t="s">
        <v>261</v>
      </c>
      <c r="K630" s="153" t="s">
        <v>262</v>
      </c>
      <c r="L630" s="153" t="s">
        <v>263</v>
      </c>
    </row>
    <row r="631" spans="1:12">
      <c r="A631" s="153">
        <v>630</v>
      </c>
      <c r="B631" s="154" t="s">
        <v>253</v>
      </c>
      <c r="C631" s="154" t="s">
        <v>924</v>
      </c>
      <c r="D631" s="155">
        <v>43906</v>
      </c>
      <c r="E631" s="153" t="s">
        <v>1226</v>
      </c>
      <c r="F631" s="154" t="s">
        <v>1250</v>
      </c>
      <c r="G631" s="156">
        <v>1730000</v>
      </c>
      <c r="H631" s="153">
        <v>9.2100000000000009</v>
      </c>
      <c r="I631" s="153" t="s">
        <v>260</v>
      </c>
      <c r="J631" s="153" t="s">
        <v>326</v>
      </c>
      <c r="K631" s="153" t="s">
        <v>257</v>
      </c>
      <c r="L631" s="153" t="s">
        <v>267</v>
      </c>
    </row>
    <row r="632" spans="1:12">
      <c r="A632" s="153">
        <v>631</v>
      </c>
      <c r="B632" s="154" t="s">
        <v>293</v>
      </c>
      <c r="C632" s="154" t="s">
        <v>925</v>
      </c>
      <c r="D632" s="155">
        <v>44008</v>
      </c>
      <c r="E632" s="153" t="s">
        <v>1226</v>
      </c>
      <c r="F632" s="154" t="s">
        <v>1248</v>
      </c>
      <c r="G632" s="156">
        <v>3090000</v>
      </c>
      <c r="H632" s="153">
        <v>6.59</v>
      </c>
      <c r="I632" s="153" t="s">
        <v>255</v>
      </c>
      <c r="J632" s="153" t="s">
        <v>276</v>
      </c>
      <c r="K632" s="153" t="s">
        <v>262</v>
      </c>
      <c r="L632" s="153" t="s">
        <v>263</v>
      </c>
    </row>
    <row r="633" spans="1:12">
      <c r="A633" s="153">
        <v>632</v>
      </c>
      <c r="B633" s="154" t="s">
        <v>264</v>
      </c>
      <c r="C633" s="154" t="s">
        <v>926</v>
      </c>
      <c r="D633" s="155">
        <v>43688</v>
      </c>
      <c r="E633" s="153" t="s">
        <v>1226</v>
      </c>
      <c r="F633" s="154" t="s">
        <v>1247</v>
      </c>
      <c r="G633" s="156">
        <v>3380000</v>
      </c>
      <c r="H633" s="153">
        <v>10.32</v>
      </c>
      <c r="I633" s="153" t="s">
        <v>260</v>
      </c>
      <c r="J633" s="153" t="s">
        <v>278</v>
      </c>
      <c r="K633" s="153" t="s">
        <v>279</v>
      </c>
      <c r="L633" s="153" t="s">
        <v>279</v>
      </c>
    </row>
    <row r="634" spans="1:12">
      <c r="A634" s="153">
        <v>633</v>
      </c>
      <c r="B634" s="154" t="s">
        <v>247</v>
      </c>
      <c r="C634" s="154" t="s">
        <v>927</v>
      </c>
      <c r="D634" s="155">
        <v>43589</v>
      </c>
      <c r="E634" s="153" t="s">
        <v>1227</v>
      </c>
      <c r="F634" s="154" t="s">
        <v>1250</v>
      </c>
      <c r="G634" s="156">
        <v>2660000</v>
      </c>
      <c r="H634" s="153">
        <v>9.09</v>
      </c>
      <c r="I634" s="153" t="s">
        <v>260</v>
      </c>
      <c r="J634" s="153" t="s">
        <v>295</v>
      </c>
      <c r="K634" s="153" t="s">
        <v>262</v>
      </c>
      <c r="L634" s="153" t="s">
        <v>270</v>
      </c>
    </row>
    <row r="635" spans="1:12">
      <c r="A635" s="153">
        <v>634</v>
      </c>
      <c r="B635" s="154" t="s">
        <v>264</v>
      </c>
      <c r="C635" s="154" t="s">
        <v>928</v>
      </c>
      <c r="D635" s="155">
        <v>43438</v>
      </c>
      <c r="E635" s="153" t="s">
        <v>1226</v>
      </c>
      <c r="F635" s="154" t="s">
        <v>1248</v>
      </c>
      <c r="G635" s="156">
        <v>3360000</v>
      </c>
      <c r="H635" s="153">
        <v>6.5</v>
      </c>
      <c r="I635" s="153" t="s">
        <v>25</v>
      </c>
      <c r="J635" s="153" t="s">
        <v>269</v>
      </c>
      <c r="K635" s="153" t="s">
        <v>262</v>
      </c>
      <c r="L635" s="153" t="s">
        <v>270</v>
      </c>
    </row>
    <row r="636" spans="1:12">
      <c r="A636" s="153">
        <v>635</v>
      </c>
      <c r="B636" s="154" t="s">
        <v>296</v>
      </c>
      <c r="C636" s="154" t="s">
        <v>929</v>
      </c>
      <c r="D636" s="155">
        <v>43864</v>
      </c>
      <c r="E636" s="153" t="s">
        <v>1227</v>
      </c>
      <c r="F636" s="154" t="s">
        <v>1249</v>
      </c>
      <c r="G636" s="156">
        <v>3510000</v>
      </c>
      <c r="H636" s="153">
        <v>5.41</v>
      </c>
      <c r="I636" s="153" t="s">
        <v>260</v>
      </c>
      <c r="J636" s="153" t="s">
        <v>300</v>
      </c>
      <c r="K636" s="153" t="s">
        <v>262</v>
      </c>
      <c r="L636" s="153" t="s">
        <v>283</v>
      </c>
    </row>
    <row r="637" spans="1:12">
      <c r="A637" s="153">
        <v>636</v>
      </c>
      <c r="B637" s="154" t="s">
        <v>253</v>
      </c>
      <c r="C637" s="154" t="s">
        <v>930</v>
      </c>
      <c r="D637" s="155">
        <v>43609</v>
      </c>
      <c r="E637" s="153" t="s">
        <v>1226</v>
      </c>
      <c r="F637" s="154" t="s">
        <v>1249</v>
      </c>
      <c r="G637" s="156">
        <v>2090000</v>
      </c>
      <c r="H637" s="153">
        <v>6.18</v>
      </c>
      <c r="I637" s="153" t="s">
        <v>25</v>
      </c>
      <c r="J637" s="153" t="s">
        <v>286</v>
      </c>
      <c r="K637" s="153" t="s">
        <v>257</v>
      </c>
      <c r="L637" s="153" t="s">
        <v>274</v>
      </c>
    </row>
    <row r="638" spans="1:12">
      <c r="A638" s="153">
        <v>637</v>
      </c>
      <c r="B638" s="154" t="s">
        <v>280</v>
      </c>
      <c r="C638" s="154" t="s">
        <v>931</v>
      </c>
      <c r="D638" s="155">
        <v>43863</v>
      </c>
      <c r="E638" s="153" t="s">
        <v>1226</v>
      </c>
      <c r="F638" s="154" t="s">
        <v>1249</v>
      </c>
      <c r="G638" s="156">
        <v>3900000</v>
      </c>
      <c r="H638" s="153">
        <v>5.15</v>
      </c>
      <c r="I638" s="153" t="s">
        <v>260</v>
      </c>
      <c r="J638" s="153" t="s">
        <v>273</v>
      </c>
      <c r="K638" s="153" t="s">
        <v>257</v>
      </c>
      <c r="L638" s="153" t="s">
        <v>274</v>
      </c>
    </row>
    <row r="639" spans="1:12">
      <c r="A639" s="153">
        <v>638</v>
      </c>
      <c r="B639" s="154" t="s">
        <v>293</v>
      </c>
      <c r="C639" s="154" t="s">
        <v>932</v>
      </c>
      <c r="D639" s="155">
        <v>43675</v>
      </c>
      <c r="E639" s="153" t="s">
        <v>1226</v>
      </c>
      <c r="F639" s="154" t="s">
        <v>1251</v>
      </c>
      <c r="G639" s="156">
        <v>3920000</v>
      </c>
      <c r="H639" s="153">
        <v>9.49</v>
      </c>
      <c r="I639" s="153" t="s">
        <v>25</v>
      </c>
      <c r="J639" s="153" t="s">
        <v>308</v>
      </c>
      <c r="K639" s="153" t="s">
        <v>262</v>
      </c>
      <c r="L639" s="153" t="s">
        <v>270</v>
      </c>
    </row>
    <row r="640" spans="1:12">
      <c r="A640" s="153">
        <v>639</v>
      </c>
      <c r="B640" s="154" t="s">
        <v>284</v>
      </c>
      <c r="C640" s="154" t="s">
        <v>933</v>
      </c>
      <c r="D640" s="155">
        <v>43359</v>
      </c>
      <c r="E640" s="153" t="s">
        <v>1226</v>
      </c>
      <c r="F640" s="154" t="s">
        <v>1249</v>
      </c>
      <c r="G640" s="156">
        <v>2360000</v>
      </c>
      <c r="H640" s="153">
        <v>10.85</v>
      </c>
      <c r="I640" s="153" t="s">
        <v>25</v>
      </c>
      <c r="J640" s="153" t="s">
        <v>319</v>
      </c>
      <c r="K640" s="153" t="s">
        <v>279</v>
      </c>
      <c r="L640" s="153" t="s">
        <v>279</v>
      </c>
    </row>
    <row r="641" spans="1:12">
      <c r="A641" s="153">
        <v>640</v>
      </c>
      <c r="B641" s="154" t="s">
        <v>306</v>
      </c>
      <c r="C641" s="154" t="s">
        <v>934</v>
      </c>
      <c r="D641" s="155">
        <v>43102</v>
      </c>
      <c r="E641" s="153" t="s">
        <v>1226</v>
      </c>
      <c r="F641" s="154" t="s">
        <v>1249</v>
      </c>
      <c r="G641" s="156">
        <v>1940000</v>
      </c>
      <c r="H641" s="153">
        <v>8.65</v>
      </c>
      <c r="I641" s="153" t="s">
        <v>25</v>
      </c>
      <c r="J641" s="153" t="s">
        <v>266</v>
      </c>
      <c r="K641" s="153" t="s">
        <v>257</v>
      </c>
      <c r="L641" s="153" t="s">
        <v>267</v>
      </c>
    </row>
    <row r="642" spans="1:12">
      <c r="A642" s="153">
        <v>641</v>
      </c>
      <c r="B642" s="154" t="s">
        <v>284</v>
      </c>
      <c r="C642" s="154" t="s">
        <v>935</v>
      </c>
      <c r="D642" s="155">
        <v>44098</v>
      </c>
      <c r="E642" s="153" t="s">
        <v>1226</v>
      </c>
      <c r="F642" s="154" t="s">
        <v>1248</v>
      </c>
      <c r="G642" s="156">
        <v>1450000</v>
      </c>
      <c r="H642" s="153">
        <v>6.98</v>
      </c>
      <c r="I642" s="153" t="s">
        <v>260</v>
      </c>
      <c r="J642" s="153" t="s">
        <v>346</v>
      </c>
      <c r="K642" s="153" t="s">
        <v>262</v>
      </c>
      <c r="L642" s="153" t="s">
        <v>283</v>
      </c>
    </row>
    <row r="643" spans="1:12">
      <c r="A643" s="153">
        <v>642</v>
      </c>
      <c r="B643" s="154" t="s">
        <v>293</v>
      </c>
      <c r="C643" s="154" t="s">
        <v>936</v>
      </c>
      <c r="D643" s="155">
        <v>43444</v>
      </c>
      <c r="E643" s="153" t="s">
        <v>1227</v>
      </c>
      <c r="F643" s="154" t="s">
        <v>1248</v>
      </c>
      <c r="G643" s="156">
        <v>2330000</v>
      </c>
      <c r="H643" s="153">
        <v>9.4</v>
      </c>
      <c r="I643" s="153" t="s">
        <v>260</v>
      </c>
      <c r="J643" s="153" t="s">
        <v>289</v>
      </c>
      <c r="K643" s="153" t="s">
        <v>257</v>
      </c>
      <c r="L643" s="153" t="s">
        <v>258</v>
      </c>
    </row>
    <row r="644" spans="1:12">
      <c r="A644" s="153">
        <v>643</v>
      </c>
      <c r="B644" s="154" t="s">
        <v>271</v>
      </c>
      <c r="C644" s="154" t="s">
        <v>937</v>
      </c>
      <c r="D644" s="155">
        <v>43279</v>
      </c>
      <c r="E644" s="153" t="s">
        <v>1226</v>
      </c>
      <c r="F644" s="154" t="s">
        <v>1258</v>
      </c>
      <c r="G644" s="156">
        <v>2650000</v>
      </c>
      <c r="H644" s="153">
        <v>7.79</v>
      </c>
      <c r="I644" s="153" t="s">
        <v>255</v>
      </c>
      <c r="J644" s="153" t="s">
        <v>332</v>
      </c>
      <c r="K644" s="153" t="s">
        <v>257</v>
      </c>
      <c r="L644" s="153" t="s">
        <v>258</v>
      </c>
    </row>
    <row r="645" spans="1:12">
      <c r="A645" s="153">
        <v>644</v>
      </c>
      <c r="B645" s="154" t="s">
        <v>311</v>
      </c>
      <c r="C645" s="154" t="s">
        <v>938</v>
      </c>
      <c r="D645" s="155">
        <v>44111</v>
      </c>
      <c r="E645" s="153" t="s">
        <v>1226</v>
      </c>
      <c r="F645" s="154" t="s">
        <v>1250</v>
      </c>
      <c r="G645" s="156">
        <v>1830000</v>
      </c>
      <c r="H645" s="153">
        <v>6.15</v>
      </c>
      <c r="I645" s="153" t="s">
        <v>25</v>
      </c>
      <c r="J645" s="153" t="s">
        <v>261</v>
      </c>
      <c r="K645" s="153" t="s">
        <v>262</v>
      </c>
      <c r="L645" s="153" t="s">
        <v>263</v>
      </c>
    </row>
    <row r="646" spans="1:12">
      <c r="A646" s="153">
        <v>645</v>
      </c>
      <c r="B646" s="154" t="s">
        <v>311</v>
      </c>
      <c r="C646" s="154" t="s">
        <v>939</v>
      </c>
      <c r="D646" s="155">
        <v>43110</v>
      </c>
      <c r="E646" s="153" t="s">
        <v>1226</v>
      </c>
      <c r="F646" s="154" t="s">
        <v>1248</v>
      </c>
      <c r="G646" s="156">
        <v>3820000</v>
      </c>
      <c r="H646" s="153">
        <v>10.039999999999999</v>
      </c>
      <c r="I646" s="153" t="s">
        <v>255</v>
      </c>
      <c r="J646" s="153" t="s">
        <v>319</v>
      </c>
      <c r="K646" s="153" t="s">
        <v>279</v>
      </c>
      <c r="L646" s="153" t="s">
        <v>279</v>
      </c>
    </row>
    <row r="647" spans="1:12">
      <c r="A647" s="153">
        <v>646</v>
      </c>
      <c r="B647" s="154" t="s">
        <v>271</v>
      </c>
      <c r="C647" s="154" t="s">
        <v>940</v>
      </c>
      <c r="D647" s="155">
        <v>43869</v>
      </c>
      <c r="E647" s="153" t="s">
        <v>1227</v>
      </c>
      <c r="F647" s="154" t="s">
        <v>1250</v>
      </c>
      <c r="G647" s="156">
        <v>1630000</v>
      </c>
      <c r="H647" s="153">
        <v>9.2799999999999994</v>
      </c>
      <c r="I647" s="153" t="s">
        <v>260</v>
      </c>
      <c r="J647" s="153" t="s">
        <v>329</v>
      </c>
      <c r="K647" s="153" t="s">
        <v>257</v>
      </c>
      <c r="L647" s="153" t="s">
        <v>274</v>
      </c>
    </row>
    <row r="648" spans="1:12">
      <c r="A648" s="153">
        <v>647</v>
      </c>
      <c r="B648" s="154" t="s">
        <v>290</v>
      </c>
      <c r="C648" s="154" t="s">
        <v>941</v>
      </c>
      <c r="D648" s="155">
        <v>43746</v>
      </c>
      <c r="E648" s="153" t="s">
        <v>1227</v>
      </c>
      <c r="F648" s="154" t="s">
        <v>1247</v>
      </c>
      <c r="G648" s="156">
        <v>3660000</v>
      </c>
      <c r="H648" s="153">
        <v>5.5</v>
      </c>
      <c r="I648" s="153" t="s">
        <v>260</v>
      </c>
      <c r="J648" s="153" t="s">
        <v>269</v>
      </c>
      <c r="K648" s="153" t="s">
        <v>262</v>
      </c>
      <c r="L648" s="153" t="s">
        <v>270</v>
      </c>
    </row>
    <row r="649" spans="1:12">
      <c r="A649" s="153">
        <v>648</v>
      </c>
      <c r="B649" s="154" t="s">
        <v>311</v>
      </c>
      <c r="C649" s="154" t="s">
        <v>942</v>
      </c>
      <c r="D649" s="155">
        <v>43299</v>
      </c>
      <c r="E649" s="153" t="s">
        <v>1227</v>
      </c>
      <c r="F649" s="154" t="s">
        <v>1250</v>
      </c>
      <c r="G649" s="156">
        <v>4640000</v>
      </c>
      <c r="H649" s="153">
        <v>6.91</v>
      </c>
      <c r="I649" s="153" t="s">
        <v>260</v>
      </c>
      <c r="J649" s="153" t="s">
        <v>308</v>
      </c>
      <c r="K649" s="153" t="s">
        <v>262</v>
      </c>
      <c r="L649" s="153" t="s">
        <v>270</v>
      </c>
    </row>
    <row r="650" spans="1:12">
      <c r="A650" s="153">
        <v>649</v>
      </c>
      <c r="B650" s="154" t="s">
        <v>284</v>
      </c>
      <c r="C650" s="154" t="s">
        <v>943</v>
      </c>
      <c r="D650" s="155">
        <v>43546</v>
      </c>
      <c r="E650" s="153" t="s">
        <v>1226</v>
      </c>
      <c r="F650" s="154" t="s">
        <v>1248</v>
      </c>
      <c r="G650" s="156">
        <v>3760000</v>
      </c>
      <c r="H650" s="153">
        <v>4.87</v>
      </c>
      <c r="I650" s="153" t="s">
        <v>255</v>
      </c>
      <c r="J650" s="153" t="s">
        <v>266</v>
      </c>
      <c r="K650" s="153" t="s">
        <v>257</v>
      </c>
      <c r="L650" s="153" t="s">
        <v>267</v>
      </c>
    </row>
    <row r="651" spans="1:12">
      <c r="A651" s="153">
        <v>650</v>
      </c>
      <c r="B651" s="154" t="s">
        <v>271</v>
      </c>
      <c r="C651" s="154" t="s">
        <v>944</v>
      </c>
      <c r="D651" s="155">
        <v>43850</v>
      </c>
      <c r="E651" s="153" t="s">
        <v>1227</v>
      </c>
      <c r="F651" s="154" t="s">
        <v>1248</v>
      </c>
      <c r="G651" s="156">
        <v>4970000</v>
      </c>
      <c r="H651" s="153">
        <v>4.8899999999999997</v>
      </c>
      <c r="I651" s="153" t="s">
        <v>255</v>
      </c>
      <c r="J651" s="153" t="s">
        <v>261</v>
      </c>
      <c r="K651" s="153" t="s">
        <v>262</v>
      </c>
      <c r="L651" s="153" t="s">
        <v>263</v>
      </c>
    </row>
    <row r="652" spans="1:12">
      <c r="A652" s="153">
        <v>651</v>
      </c>
      <c r="B652" s="154" t="s">
        <v>253</v>
      </c>
      <c r="C652" s="154" t="s">
        <v>945</v>
      </c>
      <c r="D652" s="155">
        <v>43314</v>
      </c>
      <c r="E652" s="153" t="s">
        <v>1227</v>
      </c>
      <c r="F652" s="154" t="s">
        <v>1249</v>
      </c>
      <c r="G652" s="156">
        <v>3700000</v>
      </c>
      <c r="H652" s="153">
        <v>7.64</v>
      </c>
      <c r="I652" s="153" t="s">
        <v>260</v>
      </c>
      <c r="J652" s="153" t="s">
        <v>308</v>
      </c>
      <c r="K652" s="153" t="s">
        <v>262</v>
      </c>
      <c r="L652" s="153" t="s">
        <v>270</v>
      </c>
    </row>
    <row r="653" spans="1:12">
      <c r="A653" s="153">
        <v>652</v>
      </c>
      <c r="B653" s="154" t="s">
        <v>284</v>
      </c>
      <c r="C653" s="154" t="s">
        <v>946</v>
      </c>
      <c r="D653" s="155">
        <v>43664</v>
      </c>
      <c r="E653" s="153" t="s">
        <v>1227</v>
      </c>
      <c r="F653" s="154" t="s">
        <v>1249</v>
      </c>
      <c r="G653" s="156">
        <v>1340000</v>
      </c>
      <c r="H653" s="153">
        <v>10.29</v>
      </c>
      <c r="I653" s="153" t="s">
        <v>255</v>
      </c>
      <c r="J653" s="153" t="s">
        <v>276</v>
      </c>
      <c r="K653" s="153" t="s">
        <v>262</v>
      </c>
      <c r="L653" s="153" t="s">
        <v>263</v>
      </c>
    </row>
    <row r="654" spans="1:12">
      <c r="A654" s="153">
        <v>653</v>
      </c>
      <c r="B654" s="154" t="s">
        <v>271</v>
      </c>
      <c r="C654" s="154" t="s">
        <v>947</v>
      </c>
      <c r="D654" s="155">
        <v>43584</v>
      </c>
      <c r="E654" s="153" t="s">
        <v>1226</v>
      </c>
      <c r="F654" s="154" t="s">
        <v>1249</v>
      </c>
      <c r="G654" s="156">
        <v>3690000</v>
      </c>
      <c r="H654" s="153">
        <v>5.99</v>
      </c>
      <c r="I654" s="153" t="s">
        <v>255</v>
      </c>
      <c r="J654" s="153" t="s">
        <v>286</v>
      </c>
      <c r="K654" s="153" t="s">
        <v>257</v>
      </c>
      <c r="L654" s="153" t="s">
        <v>274</v>
      </c>
    </row>
    <row r="655" spans="1:12">
      <c r="A655" s="153">
        <v>654</v>
      </c>
      <c r="B655" s="154" t="s">
        <v>311</v>
      </c>
      <c r="C655" s="154" t="s">
        <v>948</v>
      </c>
      <c r="D655" s="155">
        <v>43988</v>
      </c>
      <c r="E655" s="153" t="s">
        <v>1226</v>
      </c>
      <c r="F655" s="154" t="s">
        <v>1249</v>
      </c>
      <c r="G655" s="156">
        <v>2950000</v>
      </c>
      <c r="H655" s="153">
        <v>8.89</v>
      </c>
      <c r="I655" s="153" t="s">
        <v>25</v>
      </c>
      <c r="J655" s="153" t="s">
        <v>300</v>
      </c>
      <c r="K655" s="153" t="s">
        <v>262</v>
      </c>
      <c r="L655" s="153" t="s">
        <v>283</v>
      </c>
    </row>
    <row r="656" spans="1:12">
      <c r="A656" s="153">
        <v>655</v>
      </c>
      <c r="B656" s="154" t="s">
        <v>284</v>
      </c>
      <c r="C656" s="154" t="s">
        <v>949</v>
      </c>
      <c r="D656" s="155">
        <v>43559</v>
      </c>
      <c r="E656" s="153" t="s">
        <v>1226</v>
      </c>
      <c r="F656" s="154" t="s">
        <v>1248</v>
      </c>
      <c r="G656" s="156">
        <v>2870000</v>
      </c>
      <c r="H656" s="153">
        <v>6.25</v>
      </c>
      <c r="I656" s="153" t="s">
        <v>25</v>
      </c>
      <c r="J656" s="153" t="s">
        <v>329</v>
      </c>
      <c r="K656" s="153" t="s">
        <v>257</v>
      </c>
      <c r="L656" s="153" t="s">
        <v>274</v>
      </c>
    </row>
    <row r="657" spans="1:12">
      <c r="A657" s="153">
        <v>656</v>
      </c>
      <c r="B657" s="154" t="s">
        <v>287</v>
      </c>
      <c r="C657" s="154" t="s">
        <v>950</v>
      </c>
      <c r="D657" s="155">
        <v>44015</v>
      </c>
      <c r="E657" s="153" t="s">
        <v>1226</v>
      </c>
      <c r="F657" s="154" t="s">
        <v>1247</v>
      </c>
      <c r="G657" s="156">
        <v>2660000</v>
      </c>
      <c r="H657" s="153">
        <v>8.9499999999999993</v>
      </c>
      <c r="I657" s="153" t="s">
        <v>25</v>
      </c>
      <c r="J657" s="153" t="s">
        <v>266</v>
      </c>
      <c r="K657" s="153" t="s">
        <v>257</v>
      </c>
      <c r="L657" s="153" t="s">
        <v>267</v>
      </c>
    </row>
    <row r="658" spans="1:12">
      <c r="A658" s="153">
        <v>657</v>
      </c>
      <c r="B658" s="154" t="s">
        <v>264</v>
      </c>
      <c r="C658" s="154" t="s">
        <v>951</v>
      </c>
      <c r="D658" s="155">
        <v>43918</v>
      </c>
      <c r="E658" s="153" t="s">
        <v>1226</v>
      </c>
      <c r="F658" s="154" t="s">
        <v>1247</v>
      </c>
      <c r="G658" s="156">
        <v>3500000</v>
      </c>
      <c r="H658" s="153">
        <v>6.21</v>
      </c>
      <c r="I658" s="153" t="s">
        <v>25</v>
      </c>
      <c r="J658" s="153" t="s">
        <v>273</v>
      </c>
      <c r="K658" s="153" t="s">
        <v>257</v>
      </c>
      <c r="L658" s="153" t="s">
        <v>274</v>
      </c>
    </row>
    <row r="659" spans="1:12">
      <c r="A659" s="153">
        <v>658</v>
      </c>
      <c r="B659" s="154" t="s">
        <v>264</v>
      </c>
      <c r="C659" s="154" t="s">
        <v>952</v>
      </c>
      <c r="D659" s="155">
        <v>43650</v>
      </c>
      <c r="E659" s="153" t="s">
        <v>1226</v>
      </c>
      <c r="F659" s="154" t="s">
        <v>1250</v>
      </c>
      <c r="G659" s="156">
        <v>2620000</v>
      </c>
      <c r="H659" s="153">
        <v>7.84</v>
      </c>
      <c r="I659" s="153" t="s">
        <v>260</v>
      </c>
      <c r="J659" s="153" t="s">
        <v>261</v>
      </c>
      <c r="K659" s="153" t="s">
        <v>262</v>
      </c>
      <c r="L659" s="153" t="s">
        <v>263</v>
      </c>
    </row>
    <row r="660" spans="1:12">
      <c r="A660" s="153">
        <v>659</v>
      </c>
      <c r="B660" s="154" t="s">
        <v>311</v>
      </c>
      <c r="C660" s="154" t="s">
        <v>953</v>
      </c>
      <c r="D660" s="155">
        <v>44006</v>
      </c>
      <c r="E660" s="153" t="s">
        <v>1226</v>
      </c>
      <c r="F660" s="154" t="s">
        <v>1250</v>
      </c>
      <c r="G660" s="156">
        <v>1400000</v>
      </c>
      <c r="H660" s="153">
        <v>8.8800000000000008</v>
      </c>
      <c r="I660" s="153" t="s">
        <v>255</v>
      </c>
      <c r="J660" s="153" t="s">
        <v>300</v>
      </c>
      <c r="K660" s="153" t="s">
        <v>262</v>
      </c>
      <c r="L660" s="153" t="s">
        <v>283</v>
      </c>
    </row>
    <row r="661" spans="1:12">
      <c r="A661" s="153">
        <v>660</v>
      </c>
      <c r="B661" s="154" t="s">
        <v>264</v>
      </c>
      <c r="C661" s="154" t="s">
        <v>954</v>
      </c>
      <c r="D661" s="155">
        <v>43425</v>
      </c>
      <c r="E661" s="153" t="s">
        <v>1226</v>
      </c>
      <c r="F661" s="154" t="s">
        <v>1249</v>
      </c>
      <c r="G661" s="156">
        <v>1680000</v>
      </c>
      <c r="H661" s="153">
        <v>7.82</v>
      </c>
      <c r="I661" s="153" t="s">
        <v>25</v>
      </c>
      <c r="J661" s="153" t="s">
        <v>256</v>
      </c>
      <c r="K661" s="153" t="s">
        <v>257</v>
      </c>
      <c r="L661" s="153" t="s">
        <v>258</v>
      </c>
    </row>
    <row r="662" spans="1:12">
      <c r="A662" s="153">
        <v>661</v>
      </c>
      <c r="B662" s="154" t="s">
        <v>293</v>
      </c>
      <c r="C662" s="154" t="s">
        <v>955</v>
      </c>
      <c r="D662" s="155">
        <v>43778</v>
      </c>
      <c r="E662" s="153" t="s">
        <v>1226</v>
      </c>
      <c r="F662" s="154" t="s">
        <v>1249</v>
      </c>
      <c r="G662" s="156">
        <v>1310000</v>
      </c>
      <c r="H662" s="153">
        <v>6.41</v>
      </c>
      <c r="I662" s="153" t="s">
        <v>260</v>
      </c>
      <c r="J662" s="153" t="s">
        <v>269</v>
      </c>
      <c r="K662" s="153" t="s">
        <v>262</v>
      </c>
      <c r="L662" s="153" t="s">
        <v>270</v>
      </c>
    </row>
    <row r="663" spans="1:12">
      <c r="A663" s="153">
        <v>662</v>
      </c>
      <c r="B663" s="154" t="s">
        <v>271</v>
      </c>
      <c r="C663" s="154" t="s">
        <v>956</v>
      </c>
      <c r="D663" s="155">
        <v>43661</v>
      </c>
      <c r="E663" s="153" t="s">
        <v>1226</v>
      </c>
      <c r="F663" s="154" t="s">
        <v>1247</v>
      </c>
      <c r="G663" s="156">
        <v>3250000</v>
      </c>
      <c r="H663" s="153">
        <v>9.48</v>
      </c>
      <c r="I663" s="153" t="s">
        <v>260</v>
      </c>
      <c r="J663" s="153" t="s">
        <v>319</v>
      </c>
      <c r="K663" s="153" t="s">
        <v>279</v>
      </c>
      <c r="L663" s="153" t="s">
        <v>279</v>
      </c>
    </row>
    <row r="664" spans="1:12">
      <c r="A664" s="153">
        <v>663</v>
      </c>
      <c r="B664" s="154" t="s">
        <v>284</v>
      </c>
      <c r="C664" s="154" t="s">
        <v>957</v>
      </c>
      <c r="D664" s="155">
        <v>43120</v>
      </c>
      <c r="E664" s="153" t="s">
        <v>1226</v>
      </c>
      <c r="F664" s="154" t="s">
        <v>1248</v>
      </c>
      <c r="G664" s="156">
        <v>4530000</v>
      </c>
      <c r="H664" s="153">
        <v>7.78</v>
      </c>
      <c r="I664" s="153" t="s">
        <v>255</v>
      </c>
      <c r="J664" s="153" t="s">
        <v>300</v>
      </c>
      <c r="K664" s="153" t="s">
        <v>262</v>
      </c>
      <c r="L664" s="153" t="s">
        <v>283</v>
      </c>
    </row>
    <row r="665" spans="1:12">
      <c r="A665" s="153">
        <v>664</v>
      </c>
      <c r="B665" s="154" t="s">
        <v>284</v>
      </c>
      <c r="C665" s="154" t="s">
        <v>958</v>
      </c>
      <c r="D665" s="155">
        <v>43172</v>
      </c>
      <c r="E665" s="153" t="s">
        <v>1227</v>
      </c>
      <c r="F665" s="154" t="s">
        <v>1247</v>
      </c>
      <c r="G665" s="156">
        <v>4320000</v>
      </c>
      <c r="H665" s="153">
        <v>7.19</v>
      </c>
      <c r="I665" s="153" t="s">
        <v>255</v>
      </c>
      <c r="J665" s="153" t="s">
        <v>266</v>
      </c>
      <c r="K665" s="153" t="s">
        <v>257</v>
      </c>
      <c r="L665" s="153" t="s">
        <v>267</v>
      </c>
    </row>
    <row r="666" spans="1:12">
      <c r="A666" s="153">
        <v>665</v>
      </c>
      <c r="B666" s="154" t="s">
        <v>311</v>
      </c>
      <c r="C666" s="154" t="s">
        <v>959</v>
      </c>
      <c r="D666" s="155">
        <v>43968</v>
      </c>
      <c r="E666" s="153" t="s">
        <v>1227</v>
      </c>
      <c r="F666" s="154" t="s">
        <v>1247</v>
      </c>
      <c r="G666" s="156">
        <v>2820000</v>
      </c>
      <c r="H666" s="153">
        <v>7.08</v>
      </c>
      <c r="I666" s="153" t="s">
        <v>255</v>
      </c>
      <c r="J666" s="153" t="s">
        <v>269</v>
      </c>
      <c r="K666" s="153" t="s">
        <v>262</v>
      </c>
      <c r="L666" s="153" t="s">
        <v>270</v>
      </c>
    </row>
    <row r="667" spans="1:12">
      <c r="A667" s="153">
        <v>666</v>
      </c>
      <c r="B667" s="154" t="s">
        <v>311</v>
      </c>
      <c r="C667" s="154" t="s">
        <v>960</v>
      </c>
      <c r="D667" s="155">
        <v>43474</v>
      </c>
      <c r="E667" s="153" t="s">
        <v>1226</v>
      </c>
      <c r="F667" s="154" t="s">
        <v>1247</v>
      </c>
      <c r="G667" s="156">
        <v>4890000</v>
      </c>
      <c r="H667" s="153">
        <v>6.03</v>
      </c>
      <c r="I667" s="153" t="s">
        <v>260</v>
      </c>
      <c r="J667" s="153" t="s">
        <v>261</v>
      </c>
      <c r="K667" s="153" t="s">
        <v>262</v>
      </c>
      <c r="L667" s="153" t="s">
        <v>263</v>
      </c>
    </row>
    <row r="668" spans="1:12">
      <c r="A668" s="153">
        <v>667</v>
      </c>
      <c r="B668" s="154" t="s">
        <v>271</v>
      </c>
      <c r="C668" s="154" t="s">
        <v>961</v>
      </c>
      <c r="D668" s="155">
        <v>43407</v>
      </c>
      <c r="E668" s="153" t="s">
        <v>1226</v>
      </c>
      <c r="F668" s="154" t="s">
        <v>1248</v>
      </c>
      <c r="G668" s="156">
        <v>3770000</v>
      </c>
      <c r="H668" s="153">
        <v>7.36</v>
      </c>
      <c r="I668" s="153" t="s">
        <v>25</v>
      </c>
      <c r="J668" s="153" t="s">
        <v>266</v>
      </c>
      <c r="K668" s="153" t="s">
        <v>257</v>
      </c>
      <c r="L668" s="153" t="s">
        <v>267</v>
      </c>
    </row>
    <row r="669" spans="1:12">
      <c r="A669" s="153">
        <v>668</v>
      </c>
      <c r="B669" s="154" t="s">
        <v>311</v>
      </c>
      <c r="C669" s="154" t="s">
        <v>962</v>
      </c>
      <c r="D669" s="155">
        <v>43540</v>
      </c>
      <c r="E669" s="153" t="s">
        <v>1226</v>
      </c>
      <c r="F669" s="154" t="s">
        <v>1248</v>
      </c>
      <c r="G669" s="156">
        <v>1700000</v>
      </c>
      <c r="H669" s="153">
        <v>9.65</v>
      </c>
      <c r="I669" s="153" t="s">
        <v>260</v>
      </c>
      <c r="J669" s="153" t="s">
        <v>295</v>
      </c>
      <c r="K669" s="153" t="s">
        <v>262</v>
      </c>
      <c r="L669" s="153" t="s">
        <v>270</v>
      </c>
    </row>
    <row r="670" spans="1:12">
      <c r="A670" s="153">
        <v>669</v>
      </c>
      <c r="B670" s="154" t="s">
        <v>306</v>
      </c>
      <c r="C670" s="154" t="s">
        <v>963</v>
      </c>
      <c r="D670" s="155">
        <v>43639</v>
      </c>
      <c r="E670" s="153" t="s">
        <v>1226</v>
      </c>
      <c r="F670" s="154" t="s">
        <v>1248</v>
      </c>
      <c r="G670" s="156">
        <v>3850000</v>
      </c>
      <c r="H670" s="153">
        <v>9.17</v>
      </c>
      <c r="I670" s="153" t="s">
        <v>25</v>
      </c>
      <c r="J670" s="153" t="s">
        <v>273</v>
      </c>
      <c r="K670" s="153" t="s">
        <v>257</v>
      </c>
      <c r="L670" s="153" t="s">
        <v>274</v>
      </c>
    </row>
    <row r="671" spans="1:12">
      <c r="A671" s="153">
        <v>670</v>
      </c>
      <c r="B671" s="154" t="s">
        <v>264</v>
      </c>
      <c r="C671" s="154" t="s">
        <v>964</v>
      </c>
      <c r="D671" s="155">
        <v>43217</v>
      </c>
      <c r="E671" s="153" t="s">
        <v>1226</v>
      </c>
      <c r="F671" s="154" t="s">
        <v>1247</v>
      </c>
      <c r="G671" s="156">
        <v>1700000</v>
      </c>
      <c r="H671" s="153">
        <v>5.72</v>
      </c>
      <c r="I671" s="153" t="s">
        <v>260</v>
      </c>
      <c r="J671" s="153" t="s">
        <v>332</v>
      </c>
      <c r="K671" s="153" t="s">
        <v>257</v>
      </c>
      <c r="L671" s="153" t="s">
        <v>258</v>
      </c>
    </row>
    <row r="672" spans="1:12">
      <c r="A672" s="153">
        <v>671</v>
      </c>
      <c r="B672" s="154" t="s">
        <v>264</v>
      </c>
      <c r="C672" s="154" t="s">
        <v>965</v>
      </c>
      <c r="D672" s="155">
        <v>43918</v>
      </c>
      <c r="E672" s="153" t="s">
        <v>1227</v>
      </c>
      <c r="F672" s="154" t="s">
        <v>1248</v>
      </c>
      <c r="G672" s="156">
        <v>2030000</v>
      </c>
      <c r="H672" s="153">
        <v>7.29</v>
      </c>
      <c r="I672" s="153" t="s">
        <v>260</v>
      </c>
      <c r="J672" s="153" t="s">
        <v>319</v>
      </c>
      <c r="K672" s="153" t="s">
        <v>279</v>
      </c>
      <c r="L672" s="153" t="s">
        <v>279</v>
      </c>
    </row>
    <row r="673" spans="1:12">
      <c r="A673" s="153">
        <v>672</v>
      </c>
      <c r="B673" s="154" t="s">
        <v>284</v>
      </c>
      <c r="C673" s="154" t="s">
        <v>966</v>
      </c>
      <c r="D673" s="155">
        <v>44065</v>
      </c>
      <c r="E673" s="153" t="s">
        <v>1226</v>
      </c>
      <c r="F673" s="154" t="s">
        <v>1249</v>
      </c>
      <c r="G673" s="156">
        <v>2060000</v>
      </c>
      <c r="H673" s="153">
        <v>9.84</v>
      </c>
      <c r="I673" s="153" t="s">
        <v>25</v>
      </c>
      <c r="J673" s="153" t="s">
        <v>304</v>
      </c>
      <c r="K673" s="153" t="s">
        <v>257</v>
      </c>
      <c r="L673" s="153" t="s">
        <v>267</v>
      </c>
    </row>
    <row r="674" spans="1:12">
      <c r="A674" s="153">
        <v>673</v>
      </c>
      <c r="B674" s="154" t="s">
        <v>271</v>
      </c>
      <c r="C674" s="154" t="s">
        <v>967</v>
      </c>
      <c r="D674" s="155">
        <v>43653</v>
      </c>
      <c r="E674" s="153" t="s">
        <v>1226</v>
      </c>
      <c r="F674" s="154" t="s">
        <v>1248</v>
      </c>
      <c r="G674" s="156">
        <v>3920000</v>
      </c>
      <c r="H674" s="153">
        <v>7.59</v>
      </c>
      <c r="I674" s="153" t="s">
        <v>260</v>
      </c>
      <c r="J674" s="153" t="s">
        <v>278</v>
      </c>
      <c r="K674" s="153" t="s">
        <v>279</v>
      </c>
      <c r="L674" s="153" t="s">
        <v>279</v>
      </c>
    </row>
    <row r="675" spans="1:12">
      <c r="A675" s="153">
        <v>674</v>
      </c>
      <c r="B675" s="154" t="s">
        <v>296</v>
      </c>
      <c r="C675" s="154" t="s">
        <v>968</v>
      </c>
      <c r="D675" s="155">
        <v>43570</v>
      </c>
      <c r="E675" s="153" t="s">
        <v>1226</v>
      </c>
      <c r="F675" s="154" t="s">
        <v>1250</v>
      </c>
      <c r="G675" s="156">
        <v>3180000</v>
      </c>
      <c r="H675" s="153">
        <v>10.9</v>
      </c>
      <c r="I675" s="153" t="s">
        <v>260</v>
      </c>
      <c r="J675" s="153" t="s">
        <v>282</v>
      </c>
      <c r="K675" s="153" t="s">
        <v>262</v>
      </c>
      <c r="L675" s="153" t="s">
        <v>283</v>
      </c>
    </row>
    <row r="676" spans="1:12">
      <c r="A676" s="153">
        <v>675</v>
      </c>
      <c r="B676" s="154" t="s">
        <v>311</v>
      </c>
      <c r="C676" s="154" t="s">
        <v>969</v>
      </c>
      <c r="D676" s="155">
        <v>43596</v>
      </c>
      <c r="E676" s="153" t="s">
        <v>1226</v>
      </c>
      <c r="F676" s="154" t="s">
        <v>1248</v>
      </c>
      <c r="G676" s="156">
        <v>2020000</v>
      </c>
      <c r="H676" s="153">
        <v>10.82</v>
      </c>
      <c r="I676" s="153" t="s">
        <v>25</v>
      </c>
      <c r="J676" s="153" t="s">
        <v>273</v>
      </c>
      <c r="K676" s="153" t="s">
        <v>257</v>
      </c>
      <c r="L676" s="153" t="s">
        <v>274</v>
      </c>
    </row>
    <row r="677" spans="1:12">
      <c r="A677" s="153">
        <v>676</v>
      </c>
      <c r="B677" s="154" t="s">
        <v>247</v>
      </c>
      <c r="C677" s="154" t="s">
        <v>970</v>
      </c>
      <c r="D677" s="155">
        <v>44046</v>
      </c>
      <c r="E677" s="153" t="s">
        <v>1226</v>
      </c>
      <c r="F677" s="154" t="s">
        <v>1248</v>
      </c>
      <c r="G677" s="156">
        <v>2770000</v>
      </c>
      <c r="H677" s="153">
        <v>5.56</v>
      </c>
      <c r="I677" s="153" t="s">
        <v>260</v>
      </c>
      <c r="J677" s="153" t="s">
        <v>329</v>
      </c>
      <c r="K677" s="153" t="s">
        <v>257</v>
      </c>
      <c r="L677" s="153" t="s">
        <v>274</v>
      </c>
    </row>
    <row r="678" spans="1:12">
      <c r="A678" s="153">
        <v>677</v>
      </c>
      <c r="B678" s="154" t="s">
        <v>311</v>
      </c>
      <c r="C678" s="154" t="s">
        <v>971</v>
      </c>
      <c r="D678" s="155">
        <v>43593</v>
      </c>
      <c r="E678" s="153" t="s">
        <v>1227</v>
      </c>
      <c r="F678" s="154" t="s">
        <v>1251</v>
      </c>
      <c r="G678" s="156">
        <v>4120000</v>
      </c>
      <c r="H678" s="153">
        <v>10.42</v>
      </c>
      <c r="I678" s="153" t="s">
        <v>255</v>
      </c>
      <c r="J678" s="153" t="s">
        <v>295</v>
      </c>
      <c r="K678" s="153" t="s">
        <v>262</v>
      </c>
      <c r="L678" s="153" t="s">
        <v>270</v>
      </c>
    </row>
    <row r="679" spans="1:12">
      <c r="A679" s="153">
        <v>678</v>
      </c>
      <c r="B679" s="154" t="s">
        <v>271</v>
      </c>
      <c r="C679" s="154" t="s">
        <v>972</v>
      </c>
      <c r="D679" s="155">
        <v>43134</v>
      </c>
      <c r="E679" s="153" t="s">
        <v>1226</v>
      </c>
      <c r="F679" s="154" t="s">
        <v>1248</v>
      </c>
      <c r="G679" s="156">
        <v>2770000</v>
      </c>
      <c r="H679" s="153">
        <v>4.83</v>
      </c>
      <c r="I679" s="153" t="s">
        <v>255</v>
      </c>
      <c r="J679" s="153" t="s">
        <v>308</v>
      </c>
      <c r="K679" s="153" t="s">
        <v>262</v>
      </c>
      <c r="L679" s="153" t="s">
        <v>270</v>
      </c>
    </row>
    <row r="680" spans="1:12">
      <c r="A680" s="153">
        <v>679</v>
      </c>
      <c r="B680" s="154" t="s">
        <v>284</v>
      </c>
      <c r="C680" s="154" t="s">
        <v>973</v>
      </c>
      <c r="D680" s="155">
        <v>43658</v>
      </c>
      <c r="E680" s="153" t="s">
        <v>1226</v>
      </c>
      <c r="F680" s="154" t="s">
        <v>1250</v>
      </c>
      <c r="G680" s="156">
        <v>2290000</v>
      </c>
      <c r="H680" s="153">
        <v>7.62</v>
      </c>
      <c r="I680" s="153" t="s">
        <v>260</v>
      </c>
      <c r="J680" s="153" t="s">
        <v>326</v>
      </c>
      <c r="K680" s="153" t="s">
        <v>257</v>
      </c>
      <c r="L680" s="153" t="s">
        <v>267</v>
      </c>
    </row>
    <row r="681" spans="1:12">
      <c r="A681" s="153">
        <v>680</v>
      </c>
      <c r="B681" s="154" t="s">
        <v>311</v>
      </c>
      <c r="C681" s="154" t="s">
        <v>974</v>
      </c>
      <c r="D681" s="155">
        <v>43509</v>
      </c>
      <c r="E681" s="153" t="s">
        <v>1226</v>
      </c>
      <c r="F681" s="154" t="s">
        <v>1247</v>
      </c>
      <c r="G681" s="156">
        <v>1550000</v>
      </c>
      <c r="H681" s="153">
        <v>7.85</v>
      </c>
      <c r="I681" s="153" t="s">
        <v>260</v>
      </c>
      <c r="J681" s="153" t="s">
        <v>289</v>
      </c>
      <c r="K681" s="153" t="s">
        <v>257</v>
      </c>
      <c r="L681" s="153" t="s">
        <v>258</v>
      </c>
    </row>
    <row r="682" spans="1:12">
      <c r="A682" s="153">
        <v>681</v>
      </c>
      <c r="B682" s="154" t="s">
        <v>306</v>
      </c>
      <c r="C682" s="154" t="s">
        <v>975</v>
      </c>
      <c r="D682" s="155">
        <v>43696</v>
      </c>
      <c r="E682" s="153" t="s">
        <v>1226</v>
      </c>
      <c r="F682" s="154" t="s">
        <v>1248</v>
      </c>
      <c r="G682" s="156">
        <v>3270000</v>
      </c>
      <c r="H682" s="153">
        <v>9.67</v>
      </c>
      <c r="I682" s="153" t="s">
        <v>255</v>
      </c>
      <c r="J682" s="153" t="s">
        <v>304</v>
      </c>
      <c r="K682" s="153" t="s">
        <v>257</v>
      </c>
      <c r="L682" s="153" t="s">
        <v>267</v>
      </c>
    </row>
    <row r="683" spans="1:12">
      <c r="A683" s="153">
        <v>682</v>
      </c>
      <c r="B683" s="154" t="s">
        <v>311</v>
      </c>
      <c r="C683" s="154" t="s">
        <v>976</v>
      </c>
      <c r="D683" s="155">
        <v>43723</v>
      </c>
      <c r="E683" s="153" t="s">
        <v>1227</v>
      </c>
      <c r="F683" s="154" t="s">
        <v>1249</v>
      </c>
      <c r="G683" s="156">
        <v>3590000</v>
      </c>
      <c r="H683" s="153">
        <v>8.9700000000000006</v>
      </c>
      <c r="I683" s="153" t="s">
        <v>255</v>
      </c>
      <c r="J683" s="153" t="s">
        <v>329</v>
      </c>
      <c r="K683" s="153" t="s">
        <v>257</v>
      </c>
      <c r="L683" s="153" t="s">
        <v>274</v>
      </c>
    </row>
    <row r="684" spans="1:12">
      <c r="A684" s="153">
        <v>683</v>
      </c>
      <c r="B684" s="154" t="s">
        <v>293</v>
      </c>
      <c r="C684" s="154" t="s">
        <v>977</v>
      </c>
      <c r="D684" s="155">
        <v>43722</v>
      </c>
      <c r="E684" s="153" t="s">
        <v>1227</v>
      </c>
      <c r="F684" s="154" t="s">
        <v>1250</v>
      </c>
      <c r="G684" s="156">
        <v>4830000</v>
      </c>
      <c r="H684" s="153">
        <v>9.09</v>
      </c>
      <c r="I684" s="153" t="s">
        <v>260</v>
      </c>
      <c r="J684" s="153" t="s">
        <v>308</v>
      </c>
      <c r="K684" s="153" t="s">
        <v>262</v>
      </c>
      <c r="L684" s="153" t="s">
        <v>270</v>
      </c>
    </row>
    <row r="685" spans="1:12">
      <c r="A685" s="153">
        <v>684</v>
      </c>
      <c r="B685" s="154" t="s">
        <v>284</v>
      </c>
      <c r="C685" s="154" t="s">
        <v>978</v>
      </c>
      <c r="D685" s="155">
        <v>43752</v>
      </c>
      <c r="E685" s="153" t="s">
        <v>1226</v>
      </c>
      <c r="F685" s="154" t="s">
        <v>1247</v>
      </c>
      <c r="G685" s="156">
        <v>4620000</v>
      </c>
      <c r="H685" s="153">
        <v>7.64</v>
      </c>
      <c r="I685" s="153" t="s">
        <v>260</v>
      </c>
      <c r="J685" s="153" t="s">
        <v>256</v>
      </c>
      <c r="K685" s="153" t="s">
        <v>257</v>
      </c>
      <c r="L685" s="153" t="s">
        <v>258</v>
      </c>
    </row>
    <row r="686" spans="1:12">
      <c r="A686" s="153">
        <v>685</v>
      </c>
      <c r="B686" s="154" t="s">
        <v>311</v>
      </c>
      <c r="C686" s="154" t="s">
        <v>979</v>
      </c>
      <c r="D686" s="155">
        <v>43849</v>
      </c>
      <c r="E686" s="153" t="s">
        <v>1226</v>
      </c>
      <c r="F686" s="154" t="s">
        <v>1249</v>
      </c>
      <c r="G686" s="156">
        <v>1320000</v>
      </c>
      <c r="H686" s="153">
        <v>8.1300000000000008</v>
      </c>
      <c r="I686" s="153" t="s">
        <v>260</v>
      </c>
      <c r="J686" s="153" t="s">
        <v>300</v>
      </c>
      <c r="K686" s="153" t="s">
        <v>262</v>
      </c>
      <c r="L686" s="153" t="s">
        <v>283</v>
      </c>
    </row>
    <row r="687" spans="1:12">
      <c r="A687" s="153">
        <v>686</v>
      </c>
      <c r="B687" s="154" t="s">
        <v>280</v>
      </c>
      <c r="C687" s="154" t="s">
        <v>980</v>
      </c>
      <c r="D687" s="155">
        <v>43414</v>
      </c>
      <c r="E687" s="153" t="s">
        <v>1227</v>
      </c>
      <c r="F687" s="154" t="s">
        <v>1249</v>
      </c>
      <c r="G687" s="156">
        <v>3900000</v>
      </c>
      <c r="H687" s="153">
        <v>5.59</v>
      </c>
      <c r="I687" s="153" t="s">
        <v>255</v>
      </c>
      <c r="J687" s="153" t="s">
        <v>304</v>
      </c>
      <c r="K687" s="153" t="s">
        <v>257</v>
      </c>
      <c r="L687" s="153" t="s">
        <v>267</v>
      </c>
    </row>
    <row r="688" spans="1:12">
      <c r="A688" s="153">
        <v>687</v>
      </c>
      <c r="B688" s="154" t="s">
        <v>253</v>
      </c>
      <c r="C688" s="154" t="s">
        <v>981</v>
      </c>
      <c r="D688" s="155">
        <v>43806</v>
      </c>
      <c r="E688" s="153" t="s">
        <v>1226</v>
      </c>
      <c r="F688" s="154" t="s">
        <v>1247</v>
      </c>
      <c r="G688" s="156">
        <v>2140000</v>
      </c>
      <c r="H688" s="153">
        <v>10.27</v>
      </c>
      <c r="I688" s="153" t="s">
        <v>260</v>
      </c>
      <c r="J688" s="153" t="s">
        <v>261</v>
      </c>
      <c r="K688" s="153" t="s">
        <v>262</v>
      </c>
      <c r="L688" s="153" t="s">
        <v>263</v>
      </c>
    </row>
    <row r="689" spans="1:12">
      <c r="A689" s="153">
        <v>688</v>
      </c>
      <c r="B689" s="154" t="s">
        <v>287</v>
      </c>
      <c r="C689" s="154" t="s">
        <v>982</v>
      </c>
      <c r="D689" s="155">
        <v>43499</v>
      </c>
      <c r="E689" s="153" t="s">
        <v>1227</v>
      </c>
      <c r="F689" s="154" t="s">
        <v>1249</v>
      </c>
      <c r="G689" s="156">
        <v>4730000</v>
      </c>
      <c r="H689" s="153">
        <v>9.4</v>
      </c>
      <c r="I689" s="153" t="s">
        <v>260</v>
      </c>
      <c r="J689" s="153" t="s">
        <v>269</v>
      </c>
      <c r="K689" s="153" t="s">
        <v>262</v>
      </c>
      <c r="L689" s="153" t="s">
        <v>270</v>
      </c>
    </row>
    <row r="690" spans="1:12">
      <c r="A690" s="153">
        <v>689</v>
      </c>
      <c r="B690" s="154" t="s">
        <v>301</v>
      </c>
      <c r="C690" s="154" t="s">
        <v>983</v>
      </c>
      <c r="D690" s="155">
        <v>43389</v>
      </c>
      <c r="E690" s="153" t="s">
        <v>1226</v>
      </c>
      <c r="F690" s="154" t="s">
        <v>1249</v>
      </c>
      <c r="G690" s="156">
        <v>2080000</v>
      </c>
      <c r="H690" s="153">
        <v>7.45</v>
      </c>
      <c r="I690" s="153" t="s">
        <v>25</v>
      </c>
      <c r="J690" s="153" t="s">
        <v>308</v>
      </c>
      <c r="K690" s="153" t="s">
        <v>262</v>
      </c>
      <c r="L690" s="153" t="s">
        <v>270</v>
      </c>
    </row>
    <row r="691" spans="1:12">
      <c r="A691" s="153">
        <v>690</v>
      </c>
      <c r="B691" s="154" t="s">
        <v>311</v>
      </c>
      <c r="C691" s="154" t="s">
        <v>984</v>
      </c>
      <c r="D691" s="155">
        <v>43576</v>
      </c>
      <c r="E691" s="153" t="s">
        <v>1226</v>
      </c>
      <c r="F691" s="154" t="s">
        <v>1249</v>
      </c>
      <c r="G691" s="156">
        <v>2240000</v>
      </c>
      <c r="H691" s="153">
        <v>8.5399999999999991</v>
      </c>
      <c r="I691" s="153" t="s">
        <v>260</v>
      </c>
      <c r="J691" s="153" t="s">
        <v>329</v>
      </c>
      <c r="K691" s="153" t="s">
        <v>257</v>
      </c>
      <c r="L691" s="153" t="s">
        <v>274</v>
      </c>
    </row>
    <row r="692" spans="1:12">
      <c r="A692" s="153">
        <v>691</v>
      </c>
      <c r="B692" s="154" t="s">
        <v>311</v>
      </c>
      <c r="C692" s="154" t="s">
        <v>985</v>
      </c>
      <c r="D692" s="155">
        <v>43518</v>
      </c>
      <c r="E692" s="153" t="s">
        <v>1226</v>
      </c>
      <c r="F692" s="154" t="s">
        <v>1248</v>
      </c>
      <c r="G692" s="156">
        <v>2880000</v>
      </c>
      <c r="H692" s="153">
        <v>10.39</v>
      </c>
      <c r="I692" s="153" t="s">
        <v>255</v>
      </c>
      <c r="J692" s="153" t="s">
        <v>300</v>
      </c>
      <c r="K692" s="153" t="s">
        <v>262</v>
      </c>
      <c r="L692" s="153" t="s">
        <v>283</v>
      </c>
    </row>
    <row r="693" spans="1:12">
      <c r="A693" s="153">
        <v>692</v>
      </c>
      <c r="B693" s="154" t="s">
        <v>311</v>
      </c>
      <c r="C693" s="154" t="s">
        <v>986</v>
      </c>
      <c r="D693" s="155">
        <v>43810</v>
      </c>
      <c r="E693" s="153" t="s">
        <v>1226</v>
      </c>
      <c r="F693" s="154" t="s">
        <v>1249</v>
      </c>
      <c r="G693" s="156">
        <v>4950000</v>
      </c>
      <c r="H693" s="153">
        <v>9.57</v>
      </c>
      <c r="I693" s="153" t="s">
        <v>25</v>
      </c>
      <c r="J693" s="153" t="s">
        <v>261</v>
      </c>
      <c r="K693" s="153" t="s">
        <v>262</v>
      </c>
      <c r="L693" s="153" t="s">
        <v>263</v>
      </c>
    </row>
    <row r="694" spans="1:12">
      <c r="A694" s="153">
        <v>693</v>
      </c>
      <c r="B694" s="154" t="s">
        <v>247</v>
      </c>
      <c r="C694" s="154" t="s">
        <v>987</v>
      </c>
      <c r="D694" s="155">
        <v>43527</v>
      </c>
      <c r="E694" s="153" t="s">
        <v>1226</v>
      </c>
      <c r="F694" s="154" t="s">
        <v>1250</v>
      </c>
      <c r="G694" s="156">
        <v>2650000</v>
      </c>
      <c r="H694" s="153">
        <v>7.96</v>
      </c>
      <c r="I694" s="153" t="s">
        <v>260</v>
      </c>
      <c r="J694" s="153" t="s">
        <v>278</v>
      </c>
      <c r="K694" s="153" t="s">
        <v>279</v>
      </c>
      <c r="L694" s="153" t="s">
        <v>279</v>
      </c>
    </row>
    <row r="695" spans="1:12">
      <c r="A695" s="153">
        <v>694</v>
      </c>
      <c r="B695" s="154" t="s">
        <v>306</v>
      </c>
      <c r="C695" s="154" t="s">
        <v>988</v>
      </c>
      <c r="D695" s="155">
        <v>43130</v>
      </c>
      <c r="E695" s="153" t="s">
        <v>1227</v>
      </c>
      <c r="F695" s="154" t="s">
        <v>1248</v>
      </c>
      <c r="G695" s="156">
        <v>2480000</v>
      </c>
      <c r="H695" s="153">
        <v>7.51</v>
      </c>
      <c r="I695" s="153" t="s">
        <v>25</v>
      </c>
      <c r="J695" s="153" t="s">
        <v>329</v>
      </c>
      <c r="K695" s="153" t="s">
        <v>257</v>
      </c>
      <c r="L695" s="153" t="s">
        <v>274</v>
      </c>
    </row>
    <row r="696" spans="1:12">
      <c r="A696" s="153">
        <v>695</v>
      </c>
      <c r="B696" s="154" t="s">
        <v>264</v>
      </c>
      <c r="C696" s="154" t="s">
        <v>989</v>
      </c>
      <c r="D696" s="155">
        <v>43372</v>
      </c>
      <c r="E696" s="153" t="s">
        <v>1226</v>
      </c>
      <c r="F696" s="154" t="s">
        <v>1247</v>
      </c>
      <c r="G696" s="156">
        <v>1690000</v>
      </c>
      <c r="H696" s="153">
        <v>5.23</v>
      </c>
      <c r="I696" s="153" t="s">
        <v>25</v>
      </c>
      <c r="J696" s="153" t="s">
        <v>346</v>
      </c>
      <c r="K696" s="153" t="s">
        <v>262</v>
      </c>
      <c r="L696" s="153" t="s">
        <v>283</v>
      </c>
    </row>
    <row r="697" spans="1:12">
      <c r="A697" s="153">
        <v>696</v>
      </c>
      <c r="B697" s="154" t="s">
        <v>296</v>
      </c>
      <c r="C697" s="154" t="s">
        <v>990</v>
      </c>
      <c r="D697" s="155">
        <v>43320</v>
      </c>
      <c r="E697" s="153" t="s">
        <v>1226</v>
      </c>
      <c r="F697" s="154" t="s">
        <v>1250</v>
      </c>
      <c r="G697" s="156">
        <v>4260000</v>
      </c>
      <c r="H697" s="153">
        <v>9.56</v>
      </c>
      <c r="I697" s="153" t="s">
        <v>255</v>
      </c>
      <c r="J697" s="153" t="s">
        <v>326</v>
      </c>
      <c r="K697" s="153" t="s">
        <v>257</v>
      </c>
      <c r="L697" s="153" t="s">
        <v>267</v>
      </c>
    </row>
    <row r="698" spans="1:12">
      <c r="A698" s="153">
        <v>697</v>
      </c>
      <c r="B698" s="154" t="s">
        <v>280</v>
      </c>
      <c r="C698" s="154" t="s">
        <v>991</v>
      </c>
      <c r="D698" s="155">
        <v>43935</v>
      </c>
      <c r="E698" s="153" t="s">
        <v>1226</v>
      </c>
      <c r="F698" s="154" t="s">
        <v>1250</v>
      </c>
      <c r="G698" s="156">
        <v>3470000</v>
      </c>
      <c r="H698" s="153">
        <v>6.97</v>
      </c>
      <c r="I698" s="153" t="s">
        <v>255</v>
      </c>
      <c r="J698" s="153" t="s">
        <v>329</v>
      </c>
      <c r="K698" s="153" t="s">
        <v>257</v>
      </c>
      <c r="L698" s="153" t="s">
        <v>274</v>
      </c>
    </row>
    <row r="699" spans="1:12">
      <c r="A699" s="153">
        <v>698</v>
      </c>
      <c r="B699" s="154" t="s">
        <v>311</v>
      </c>
      <c r="C699" s="154" t="s">
        <v>992</v>
      </c>
      <c r="D699" s="155">
        <v>44060</v>
      </c>
      <c r="E699" s="153" t="s">
        <v>1226</v>
      </c>
      <c r="F699" s="154" t="s">
        <v>1249</v>
      </c>
      <c r="G699" s="156">
        <v>1680000</v>
      </c>
      <c r="H699" s="153">
        <v>9.8699999999999992</v>
      </c>
      <c r="I699" s="153" t="s">
        <v>25</v>
      </c>
      <c r="J699" s="153" t="s">
        <v>278</v>
      </c>
      <c r="K699" s="153" t="s">
        <v>279</v>
      </c>
      <c r="L699" s="153" t="s">
        <v>279</v>
      </c>
    </row>
    <row r="700" spans="1:12">
      <c r="A700" s="153">
        <v>699</v>
      </c>
      <c r="B700" s="154" t="s">
        <v>311</v>
      </c>
      <c r="C700" s="154" t="s">
        <v>993</v>
      </c>
      <c r="D700" s="155">
        <v>43495</v>
      </c>
      <c r="E700" s="153" t="s">
        <v>1226</v>
      </c>
      <c r="F700" s="154" t="s">
        <v>1247</v>
      </c>
      <c r="G700" s="156">
        <v>1990000</v>
      </c>
      <c r="H700" s="153">
        <v>5.23</v>
      </c>
      <c r="I700" s="153" t="s">
        <v>255</v>
      </c>
      <c r="J700" s="153" t="s">
        <v>319</v>
      </c>
      <c r="K700" s="153" t="s">
        <v>279</v>
      </c>
      <c r="L700" s="153" t="s">
        <v>279</v>
      </c>
    </row>
    <row r="701" spans="1:12">
      <c r="A701" s="153">
        <v>700</v>
      </c>
      <c r="B701" s="154" t="s">
        <v>311</v>
      </c>
      <c r="C701" s="154" t="s">
        <v>994</v>
      </c>
      <c r="D701" s="155">
        <v>43893</v>
      </c>
      <c r="E701" s="153" t="s">
        <v>1226</v>
      </c>
      <c r="F701" s="154" t="s">
        <v>1250</v>
      </c>
      <c r="G701" s="156">
        <v>2350000</v>
      </c>
      <c r="H701" s="153">
        <v>4.9000000000000004</v>
      </c>
      <c r="I701" s="153" t="s">
        <v>260</v>
      </c>
      <c r="J701" s="153" t="s">
        <v>308</v>
      </c>
      <c r="K701" s="153" t="s">
        <v>262</v>
      </c>
      <c r="L701" s="153" t="s">
        <v>270</v>
      </c>
    </row>
    <row r="702" spans="1:12">
      <c r="A702" s="153">
        <v>701</v>
      </c>
      <c r="B702" s="154" t="s">
        <v>311</v>
      </c>
      <c r="C702" s="154" t="s">
        <v>995</v>
      </c>
      <c r="D702" s="155">
        <v>43676</v>
      </c>
      <c r="E702" s="153" t="s">
        <v>1226</v>
      </c>
      <c r="F702" s="154" t="s">
        <v>1250</v>
      </c>
      <c r="G702" s="156">
        <v>1550000</v>
      </c>
      <c r="H702" s="153">
        <v>6.86</v>
      </c>
      <c r="I702" s="153" t="s">
        <v>25</v>
      </c>
      <c r="J702" s="153" t="s">
        <v>319</v>
      </c>
      <c r="K702" s="153" t="s">
        <v>279</v>
      </c>
      <c r="L702" s="153" t="s">
        <v>279</v>
      </c>
    </row>
    <row r="703" spans="1:12">
      <c r="A703" s="153">
        <v>702</v>
      </c>
      <c r="B703" s="154" t="s">
        <v>253</v>
      </c>
      <c r="C703" s="154" t="s">
        <v>996</v>
      </c>
      <c r="D703" s="155">
        <v>43402</v>
      </c>
      <c r="E703" s="153" t="s">
        <v>1227</v>
      </c>
      <c r="F703" s="154" t="s">
        <v>1248</v>
      </c>
      <c r="G703" s="156">
        <v>2470000</v>
      </c>
      <c r="H703" s="153">
        <v>10.33</v>
      </c>
      <c r="I703" s="153" t="s">
        <v>25</v>
      </c>
      <c r="J703" s="153" t="s">
        <v>319</v>
      </c>
      <c r="K703" s="153" t="s">
        <v>279</v>
      </c>
      <c r="L703" s="153" t="s">
        <v>279</v>
      </c>
    </row>
    <row r="704" spans="1:12">
      <c r="A704" s="153">
        <v>703</v>
      </c>
      <c r="B704" s="154" t="s">
        <v>293</v>
      </c>
      <c r="C704" s="154" t="s">
        <v>997</v>
      </c>
      <c r="D704" s="155">
        <v>43563</v>
      </c>
      <c r="E704" s="153" t="s">
        <v>1227</v>
      </c>
      <c r="F704" s="154" t="s">
        <v>1250</v>
      </c>
      <c r="G704" s="156">
        <v>4470000</v>
      </c>
      <c r="H704" s="153">
        <v>10.29</v>
      </c>
      <c r="I704" s="153" t="s">
        <v>255</v>
      </c>
      <c r="J704" s="153" t="s">
        <v>300</v>
      </c>
      <c r="K704" s="153" t="s">
        <v>262</v>
      </c>
      <c r="L704" s="153" t="s">
        <v>283</v>
      </c>
    </row>
    <row r="705" spans="1:12">
      <c r="A705" s="153">
        <v>704</v>
      </c>
      <c r="B705" s="154" t="s">
        <v>284</v>
      </c>
      <c r="C705" s="154" t="s">
        <v>998</v>
      </c>
      <c r="D705" s="155">
        <v>43522</v>
      </c>
      <c r="E705" s="153" t="s">
        <v>1226</v>
      </c>
      <c r="F705" s="154" t="s">
        <v>1248</v>
      </c>
      <c r="G705" s="156">
        <v>3130000</v>
      </c>
      <c r="H705" s="153">
        <v>9.17</v>
      </c>
      <c r="I705" s="153" t="s">
        <v>255</v>
      </c>
      <c r="J705" s="153" t="s">
        <v>286</v>
      </c>
      <c r="K705" s="153" t="s">
        <v>257</v>
      </c>
      <c r="L705" s="153" t="s">
        <v>274</v>
      </c>
    </row>
    <row r="706" spans="1:12">
      <c r="A706" s="153">
        <v>705</v>
      </c>
      <c r="B706" s="154" t="s">
        <v>287</v>
      </c>
      <c r="C706" s="154" t="s">
        <v>999</v>
      </c>
      <c r="D706" s="155">
        <v>43388</v>
      </c>
      <c r="E706" s="153" t="s">
        <v>1226</v>
      </c>
      <c r="F706" s="154" t="s">
        <v>1258</v>
      </c>
      <c r="G706" s="156">
        <v>2160000</v>
      </c>
      <c r="H706" s="153">
        <v>10.8</v>
      </c>
      <c r="I706" s="153" t="s">
        <v>260</v>
      </c>
      <c r="J706" s="153" t="s">
        <v>295</v>
      </c>
      <c r="K706" s="153" t="s">
        <v>262</v>
      </c>
      <c r="L706" s="153" t="s">
        <v>270</v>
      </c>
    </row>
    <row r="707" spans="1:12">
      <c r="A707" s="153">
        <v>706</v>
      </c>
      <c r="B707" s="154" t="s">
        <v>284</v>
      </c>
      <c r="C707" s="154" t="s">
        <v>1000</v>
      </c>
      <c r="D707" s="155">
        <v>44042</v>
      </c>
      <c r="E707" s="153" t="s">
        <v>1226</v>
      </c>
      <c r="F707" s="154" t="s">
        <v>1249</v>
      </c>
      <c r="G707" s="156">
        <v>3710000</v>
      </c>
      <c r="H707" s="153">
        <v>4.04</v>
      </c>
      <c r="I707" s="153" t="s">
        <v>25</v>
      </c>
      <c r="J707" s="153" t="s">
        <v>256</v>
      </c>
      <c r="K707" s="153" t="s">
        <v>257</v>
      </c>
      <c r="L707" s="153" t="s">
        <v>258</v>
      </c>
    </row>
    <row r="708" spans="1:12">
      <c r="A708" s="153">
        <v>707</v>
      </c>
      <c r="B708" s="154" t="s">
        <v>311</v>
      </c>
      <c r="C708" s="154" t="s">
        <v>1001</v>
      </c>
      <c r="D708" s="155">
        <v>43213</v>
      </c>
      <c r="E708" s="153" t="s">
        <v>1226</v>
      </c>
      <c r="F708" s="154" t="s">
        <v>1249</v>
      </c>
      <c r="G708" s="156">
        <v>4700000</v>
      </c>
      <c r="H708" s="153">
        <v>6.86</v>
      </c>
      <c r="I708" s="153" t="s">
        <v>255</v>
      </c>
      <c r="J708" s="153" t="s">
        <v>261</v>
      </c>
      <c r="K708" s="153" t="s">
        <v>262</v>
      </c>
      <c r="L708" s="153" t="s">
        <v>263</v>
      </c>
    </row>
    <row r="709" spans="1:12">
      <c r="A709" s="153">
        <v>708</v>
      </c>
      <c r="B709" s="154" t="s">
        <v>271</v>
      </c>
      <c r="C709" s="154" t="s">
        <v>1002</v>
      </c>
      <c r="D709" s="155">
        <v>43827</v>
      </c>
      <c r="E709" s="153" t="s">
        <v>1227</v>
      </c>
      <c r="F709" s="154" t="s">
        <v>1247</v>
      </c>
      <c r="G709" s="156">
        <v>1460000</v>
      </c>
      <c r="H709" s="153">
        <v>7.47</v>
      </c>
      <c r="I709" s="153" t="s">
        <v>255</v>
      </c>
      <c r="J709" s="153" t="s">
        <v>273</v>
      </c>
      <c r="K709" s="153" t="s">
        <v>257</v>
      </c>
      <c r="L709" s="153" t="s">
        <v>274</v>
      </c>
    </row>
    <row r="710" spans="1:12">
      <c r="A710" s="153">
        <v>709</v>
      </c>
      <c r="B710" s="154" t="s">
        <v>264</v>
      </c>
      <c r="C710" s="154" t="s">
        <v>1003</v>
      </c>
      <c r="D710" s="155">
        <v>43486</v>
      </c>
      <c r="E710" s="153" t="s">
        <v>1227</v>
      </c>
      <c r="F710" s="154" t="s">
        <v>1248</v>
      </c>
      <c r="G710" s="156">
        <v>3660000</v>
      </c>
      <c r="H710" s="153">
        <v>9.2799999999999994</v>
      </c>
      <c r="I710" s="153" t="s">
        <v>260</v>
      </c>
      <c r="J710" s="153" t="s">
        <v>289</v>
      </c>
      <c r="K710" s="153" t="s">
        <v>257</v>
      </c>
      <c r="L710" s="153" t="s">
        <v>258</v>
      </c>
    </row>
    <row r="711" spans="1:12">
      <c r="A711" s="153">
        <v>710</v>
      </c>
      <c r="B711" s="154" t="s">
        <v>264</v>
      </c>
      <c r="C711" s="154" t="s">
        <v>1004</v>
      </c>
      <c r="D711" s="155">
        <v>43318</v>
      </c>
      <c r="E711" s="153" t="s">
        <v>1226</v>
      </c>
      <c r="F711" s="154" t="s">
        <v>1250</v>
      </c>
      <c r="G711" s="156">
        <v>2490000</v>
      </c>
      <c r="H711" s="153">
        <v>10.72</v>
      </c>
      <c r="I711" s="153" t="s">
        <v>260</v>
      </c>
      <c r="J711" s="153" t="s">
        <v>282</v>
      </c>
      <c r="K711" s="153" t="s">
        <v>262</v>
      </c>
      <c r="L711" s="153" t="s">
        <v>283</v>
      </c>
    </row>
    <row r="712" spans="1:12">
      <c r="A712" s="153">
        <v>711</v>
      </c>
      <c r="B712" s="154" t="s">
        <v>293</v>
      </c>
      <c r="C712" s="154" t="s">
        <v>1005</v>
      </c>
      <c r="D712" s="155">
        <v>43296</v>
      </c>
      <c r="E712" s="153" t="s">
        <v>1226</v>
      </c>
      <c r="F712" s="154" t="s">
        <v>1247</v>
      </c>
      <c r="G712" s="156">
        <v>2870000</v>
      </c>
      <c r="H712" s="153">
        <v>6.97</v>
      </c>
      <c r="I712" s="153" t="s">
        <v>25</v>
      </c>
      <c r="J712" s="153" t="s">
        <v>282</v>
      </c>
      <c r="K712" s="153" t="s">
        <v>262</v>
      </c>
      <c r="L712" s="153" t="s">
        <v>283</v>
      </c>
    </row>
    <row r="713" spans="1:12">
      <c r="A713" s="153">
        <v>712</v>
      </c>
      <c r="B713" s="154" t="s">
        <v>296</v>
      </c>
      <c r="C713" s="154" t="s">
        <v>1006</v>
      </c>
      <c r="D713" s="155">
        <v>43453</v>
      </c>
      <c r="E713" s="153" t="s">
        <v>1226</v>
      </c>
      <c r="F713" s="154" t="s">
        <v>1247</v>
      </c>
      <c r="G713" s="156">
        <v>2590000</v>
      </c>
      <c r="H713" s="153">
        <v>9.85</v>
      </c>
      <c r="I713" s="153" t="s">
        <v>255</v>
      </c>
      <c r="J713" s="153" t="s">
        <v>326</v>
      </c>
      <c r="K713" s="153" t="s">
        <v>257</v>
      </c>
      <c r="L713" s="153" t="s">
        <v>267</v>
      </c>
    </row>
    <row r="714" spans="1:12">
      <c r="A714" s="153">
        <v>713</v>
      </c>
      <c r="B714" s="154" t="s">
        <v>311</v>
      </c>
      <c r="C714" s="154" t="s">
        <v>1007</v>
      </c>
      <c r="D714" s="155">
        <v>43421</v>
      </c>
      <c r="E714" s="153" t="s">
        <v>1227</v>
      </c>
      <c r="F714" s="154" t="s">
        <v>1250</v>
      </c>
      <c r="G714" s="156">
        <v>2350000</v>
      </c>
      <c r="H714" s="153">
        <v>5.44</v>
      </c>
      <c r="I714" s="153" t="s">
        <v>25</v>
      </c>
      <c r="J714" s="153" t="s">
        <v>278</v>
      </c>
      <c r="K714" s="153" t="s">
        <v>279</v>
      </c>
      <c r="L714" s="153" t="s">
        <v>279</v>
      </c>
    </row>
    <row r="715" spans="1:12">
      <c r="A715" s="153">
        <v>714</v>
      </c>
      <c r="B715" s="154" t="s">
        <v>264</v>
      </c>
      <c r="C715" s="154" t="s">
        <v>1008</v>
      </c>
      <c r="D715" s="155">
        <v>43828</v>
      </c>
      <c r="E715" s="153" t="s">
        <v>1227</v>
      </c>
      <c r="F715" s="154" t="s">
        <v>1249</v>
      </c>
      <c r="G715" s="156">
        <v>3250000</v>
      </c>
      <c r="H715" s="153">
        <v>9.26</v>
      </c>
      <c r="I715" s="153" t="s">
        <v>25</v>
      </c>
      <c r="J715" s="153" t="s">
        <v>295</v>
      </c>
      <c r="K715" s="153" t="s">
        <v>262</v>
      </c>
      <c r="L715" s="153" t="s">
        <v>270</v>
      </c>
    </row>
    <row r="716" spans="1:12">
      <c r="A716" s="153">
        <v>715</v>
      </c>
      <c r="B716" s="154" t="s">
        <v>296</v>
      </c>
      <c r="C716" s="154" t="s">
        <v>1009</v>
      </c>
      <c r="D716" s="155">
        <v>43896</v>
      </c>
      <c r="E716" s="153" t="s">
        <v>1226</v>
      </c>
      <c r="F716" s="154" t="s">
        <v>1247</v>
      </c>
      <c r="G716" s="156">
        <v>3500000</v>
      </c>
      <c r="H716" s="153">
        <v>10.01</v>
      </c>
      <c r="I716" s="153" t="s">
        <v>255</v>
      </c>
      <c r="J716" s="153" t="s">
        <v>304</v>
      </c>
      <c r="K716" s="153" t="s">
        <v>257</v>
      </c>
      <c r="L716" s="153" t="s">
        <v>267</v>
      </c>
    </row>
    <row r="717" spans="1:12">
      <c r="A717" s="153">
        <v>716</v>
      </c>
      <c r="B717" s="154" t="s">
        <v>311</v>
      </c>
      <c r="C717" s="154" t="s">
        <v>1010</v>
      </c>
      <c r="D717" s="155">
        <v>43146</v>
      </c>
      <c r="E717" s="153" t="s">
        <v>1226</v>
      </c>
      <c r="F717" s="154" t="s">
        <v>1247</v>
      </c>
      <c r="G717" s="156">
        <v>3150000</v>
      </c>
      <c r="H717" s="153">
        <v>6.15</v>
      </c>
      <c r="I717" s="153" t="s">
        <v>260</v>
      </c>
      <c r="J717" s="153" t="s">
        <v>269</v>
      </c>
      <c r="K717" s="153" t="s">
        <v>262</v>
      </c>
      <c r="L717" s="153" t="s">
        <v>270</v>
      </c>
    </row>
    <row r="718" spans="1:12">
      <c r="A718" s="153">
        <v>717</v>
      </c>
      <c r="B718" s="154" t="s">
        <v>284</v>
      </c>
      <c r="C718" s="154" t="s">
        <v>1011</v>
      </c>
      <c r="D718" s="155">
        <v>43401</v>
      </c>
      <c r="E718" s="153" t="s">
        <v>1226</v>
      </c>
      <c r="F718" s="154" t="s">
        <v>1247</v>
      </c>
      <c r="G718" s="156">
        <v>1470000</v>
      </c>
      <c r="H718" s="153">
        <v>5.16</v>
      </c>
      <c r="I718" s="153" t="s">
        <v>255</v>
      </c>
      <c r="J718" s="153" t="s">
        <v>319</v>
      </c>
      <c r="K718" s="153" t="s">
        <v>279</v>
      </c>
      <c r="L718" s="153" t="s">
        <v>279</v>
      </c>
    </row>
    <row r="719" spans="1:12">
      <c r="A719" s="153">
        <v>718</v>
      </c>
      <c r="B719" s="154" t="s">
        <v>271</v>
      </c>
      <c r="C719" s="154" t="s">
        <v>1012</v>
      </c>
      <c r="D719" s="155">
        <v>43592</v>
      </c>
      <c r="E719" s="153" t="s">
        <v>1227</v>
      </c>
      <c r="F719" s="154" t="s">
        <v>1258</v>
      </c>
      <c r="G719" s="156">
        <v>1950000</v>
      </c>
      <c r="H719" s="153">
        <v>10.48</v>
      </c>
      <c r="I719" s="153" t="s">
        <v>255</v>
      </c>
      <c r="J719" s="153" t="s">
        <v>329</v>
      </c>
      <c r="K719" s="153" t="s">
        <v>257</v>
      </c>
      <c r="L719" s="153" t="s">
        <v>274</v>
      </c>
    </row>
    <row r="720" spans="1:12">
      <c r="A720" s="153">
        <v>719</v>
      </c>
      <c r="B720" s="154" t="s">
        <v>293</v>
      </c>
      <c r="C720" s="154" t="s">
        <v>1013</v>
      </c>
      <c r="D720" s="155">
        <v>43628</v>
      </c>
      <c r="E720" s="153" t="s">
        <v>1226</v>
      </c>
      <c r="F720" s="154" t="s">
        <v>1249</v>
      </c>
      <c r="G720" s="156">
        <v>2320000</v>
      </c>
      <c r="H720" s="153">
        <v>4.07</v>
      </c>
      <c r="I720" s="153" t="s">
        <v>260</v>
      </c>
      <c r="J720" s="153" t="s">
        <v>286</v>
      </c>
      <c r="K720" s="153" t="s">
        <v>257</v>
      </c>
      <c r="L720" s="153" t="s">
        <v>274</v>
      </c>
    </row>
    <row r="721" spans="1:12">
      <c r="A721" s="153">
        <v>720</v>
      </c>
      <c r="B721" s="154" t="s">
        <v>253</v>
      </c>
      <c r="C721" s="154" t="s">
        <v>1014</v>
      </c>
      <c r="D721" s="155">
        <v>43843</v>
      </c>
      <c r="E721" s="153" t="s">
        <v>1226</v>
      </c>
      <c r="F721" s="154" t="s">
        <v>1247</v>
      </c>
      <c r="G721" s="156">
        <v>3550000</v>
      </c>
      <c r="H721" s="153">
        <v>10.39</v>
      </c>
      <c r="I721" s="153" t="s">
        <v>255</v>
      </c>
      <c r="J721" s="153" t="s">
        <v>304</v>
      </c>
      <c r="K721" s="153" t="s">
        <v>257</v>
      </c>
      <c r="L721" s="153" t="s">
        <v>267</v>
      </c>
    </row>
    <row r="722" spans="1:12">
      <c r="A722" s="153">
        <v>721</v>
      </c>
      <c r="B722" s="154" t="s">
        <v>293</v>
      </c>
      <c r="C722" s="154" t="s">
        <v>1015</v>
      </c>
      <c r="D722" s="155">
        <v>43205</v>
      </c>
      <c r="E722" s="153" t="s">
        <v>1226</v>
      </c>
      <c r="F722" s="154" t="s">
        <v>1249</v>
      </c>
      <c r="G722" s="156">
        <v>2040000</v>
      </c>
      <c r="H722" s="153">
        <v>8.82</v>
      </c>
      <c r="I722" s="153" t="s">
        <v>25</v>
      </c>
      <c r="J722" s="153" t="s">
        <v>278</v>
      </c>
      <c r="K722" s="153" t="s">
        <v>279</v>
      </c>
      <c r="L722" s="153" t="s">
        <v>279</v>
      </c>
    </row>
    <row r="723" spans="1:12">
      <c r="A723" s="153">
        <v>722</v>
      </c>
      <c r="B723" s="154" t="s">
        <v>311</v>
      </c>
      <c r="C723" s="154" t="s">
        <v>1016</v>
      </c>
      <c r="D723" s="155">
        <v>43285</v>
      </c>
      <c r="E723" s="153" t="s">
        <v>1227</v>
      </c>
      <c r="F723" s="154" t="s">
        <v>1249</v>
      </c>
      <c r="G723" s="156">
        <v>4650000</v>
      </c>
      <c r="H723" s="153">
        <v>8.89</v>
      </c>
      <c r="I723" s="153" t="s">
        <v>255</v>
      </c>
      <c r="J723" s="153" t="s">
        <v>308</v>
      </c>
      <c r="K723" s="153" t="s">
        <v>262</v>
      </c>
      <c r="L723" s="153" t="s">
        <v>270</v>
      </c>
    </row>
    <row r="724" spans="1:12">
      <c r="A724" s="153">
        <v>723</v>
      </c>
      <c r="B724" s="154" t="s">
        <v>280</v>
      </c>
      <c r="C724" s="154" t="s">
        <v>1017</v>
      </c>
      <c r="D724" s="155">
        <v>44042</v>
      </c>
      <c r="E724" s="153" t="s">
        <v>1227</v>
      </c>
      <c r="F724" s="154" t="s">
        <v>1248</v>
      </c>
      <c r="G724" s="156">
        <v>4430000</v>
      </c>
      <c r="H724" s="153">
        <v>6.97</v>
      </c>
      <c r="I724" s="153" t="s">
        <v>25</v>
      </c>
      <c r="J724" s="153" t="s">
        <v>329</v>
      </c>
      <c r="K724" s="153" t="s">
        <v>257</v>
      </c>
      <c r="L724" s="153" t="s">
        <v>274</v>
      </c>
    </row>
    <row r="725" spans="1:12">
      <c r="A725" s="153">
        <v>724</v>
      </c>
      <c r="B725" s="154" t="s">
        <v>280</v>
      </c>
      <c r="C725" s="154" t="s">
        <v>1018</v>
      </c>
      <c r="D725" s="155">
        <v>43489</v>
      </c>
      <c r="E725" s="153" t="s">
        <v>1226</v>
      </c>
      <c r="F725" s="154" t="s">
        <v>1249</v>
      </c>
      <c r="G725" s="156">
        <v>2420000</v>
      </c>
      <c r="H725" s="153">
        <v>4.38</v>
      </c>
      <c r="I725" s="153" t="s">
        <v>25</v>
      </c>
      <c r="J725" s="153" t="s">
        <v>329</v>
      </c>
      <c r="K725" s="153" t="s">
        <v>257</v>
      </c>
      <c r="L725" s="153" t="s">
        <v>274</v>
      </c>
    </row>
    <row r="726" spans="1:12">
      <c r="A726" s="153">
        <v>725</v>
      </c>
      <c r="B726" s="154" t="s">
        <v>253</v>
      </c>
      <c r="C726" s="154" t="s">
        <v>1019</v>
      </c>
      <c r="D726" s="155">
        <v>44019</v>
      </c>
      <c r="E726" s="153" t="s">
        <v>1226</v>
      </c>
      <c r="F726" s="154" t="s">
        <v>1250</v>
      </c>
      <c r="G726" s="156">
        <v>4720000</v>
      </c>
      <c r="H726" s="153">
        <v>10.8</v>
      </c>
      <c r="I726" s="153" t="s">
        <v>255</v>
      </c>
      <c r="J726" s="153" t="s">
        <v>308</v>
      </c>
      <c r="K726" s="153" t="s">
        <v>262</v>
      </c>
      <c r="L726" s="153" t="s">
        <v>270</v>
      </c>
    </row>
    <row r="727" spans="1:12">
      <c r="A727" s="153">
        <v>726</v>
      </c>
      <c r="B727" s="154" t="s">
        <v>264</v>
      </c>
      <c r="C727" s="154" t="s">
        <v>1020</v>
      </c>
      <c r="D727" s="155">
        <v>43191</v>
      </c>
      <c r="E727" s="153" t="s">
        <v>1226</v>
      </c>
      <c r="F727" s="154" t="s">
        <v>1247</v>
      </c>
      <c r="G727" s="156">
        <v>3600000</v>
      </c>
      <c r="H727" s="153">
        <v>4.3099999999999996</v>
      </c>
      <c r="I727" s="153" t="s">
        <v>25</v>
      </c>
      <c r="J727" s="153" t="s">
        <v>300</v>
      </c>
      <c r="K727" s="153" t="s">
        <v>262</v>
      </c>
      <c r="L727" s="153" t="s">
        <v>283</v>
      </c>
    </row>
    <row r="728" spans="1:12">
      <c r="A728" s="153">
        <v>727</v>
      </c>
      <c r="B728" s="154" t="s">
        <v>247</v>
      </c>
      <c r="C728" s="154" t="s">
        <v>1021</v>
      </c>
      <c r="D728" s="155">
        <v>44115</v>
      </c>
      <c r="E728" s="153" t="s">
        <v>1226</v>
      </c>
      <c r="F728" s="154" t="s">
        <v>1251</v>
      </c>
      <c r="G728" s="156">
        <v>2220000</v>
      </c>
      <c r="H728" s="153">
        <v>9.0299999999999994</v>
      </c>
      <c r="I728" s="153" t="s">
        <v>260</v>
      </c>
      <c r="J728" s="153" t="s">
        <v>295</v>
      </c>
      <c r="K728" s="153" t="s">
        <v>262</v>
      </c>
      <c r="L728" s="153" t="s">
        <v>270</v>
      </c>
    </row>
    <row r="729" spans="1:12">
      <c r="A729" s="153">
        <v>728</v>
      </c>
      <c r="B729" s="154" t="s">
        <v>287</v>
      </c>
      <c r="C729" s="154" t="s">
        <v>1022</v>
      </c>
      <c r="D729" s="155">
        <v>43163</v>
      </c>
      <c r="E729" s="153" t="s">
        <v>1226</v>
      </c>
      <c r="F729" s="154" t="s">
        <v>1258</v>
      </c>
      <c r="G729" s="156">
        <v>3240000</v>
      </c>
      <c r="H729" s="153">
        <v>9.3800000000000008</v>
      </c>
      <c r="I729" s="153" t="s">
        <v>255</v>
      </c>
      <c r="J729" s="153" t="s">
        <v>332</v>
      </c>
      <c r="K729" s="153" t="s">
        <v>257</v>
      </c>
      <c r="L729" s="153" t="s">
        <v>258</v>
      </c>
    </row>
    <row r="730" spans="1:12">
      <c r="A730" s="153">
        <v>729</v>
      </c>
      <c r="B730" s="154" t="s">
        <v>271</v>
      </c>
      <c r="C730" s="154" t="s">
        <v>1023</v>
      </c>
      <c r="D730" s="155">
        <v>43854</v>
      </c>
      <c r="E730" s="153" t="s">
        <v>1226</v>
      </c>
      <c r="F730" s="154" t="s">
        <v>1250</v>
      </c>
      <c r="G730" s="156">
        <v>4660000</v>
      </c>
      <c r="H730" s="153">
        <v>8.9</v>
      </c>
      <c r="I730" s="153" t="s">
        <v>25</v>
      </c>
      <c r="J730" s="153" t="s">
        <v>261</v>
      </c>
      <c r="K730" s="153" t="s">
        <v>262</v>
      </c>
      <c r="L730" s="153" t="s">
        <v>263</v>
      </c>
    </row>
    <row r="731" spans="1:12">
      <c r="A731" s="153">
        <v>730</v>
      </c>
      <c r="B731" s="154" t="s">
        <v>284</v>
      </c>
      <c r="C731" s="154" t="s">
        <v>1024</v>
      </c>
      <c r="D731" s="155">
        <v>43132</v>
      </c>
      <c r="E731" s="153" t="s">
        <v>1227</v>
      </c>
      <c r="F731" s="154" t="s">
        <v>1248</v>
      </c>
      <c r="G731" s="156">
        <v>4070000</v>
      </c>
      <c r="H731" s="153">
        <v>10.95</v>
      </c>
      <c r="I731" s="153" t="s">
        <v>255</v>
      </c>
      <c r="J731" s="153" t="s">
        <v>256</v>
      </c>
      <c r="K731" s="153" t="s">
        <v>257</v>
      </c>
      <c r="L731" s="153" t="s">
        <v>258</v>
      </c>
    </row>
    <row r="732" spans="1:12">
      <c r="A732" s="153">
        <v>731</v>
      </c>
      <c r="B732" s="154" t="s">
        <v>290</v>
      </c>
      <c r="C732" s="154" t="s">
        <v>1025</v>
      </c>
      <c r="D732" s="155">
        <v>43607</v>
      </c>
      <c r="E732" s="153" t="s">
        <v>1226</v>
      </c>
      <c r="F732" s="154" t="s">
        <v>1249</v>
      </c>
      <c r="G732" s="156">
        <v>4090000</v>
      </c>
      <c r="H732" s="153">
        <v>5.07</v>
      </c>
      <c r="I732" s="153" t="s">
        <v>25</v>
      </c>
      <c r="J732" s="153" t="s">
        <v>308</v>
      </c>
      <c r="K732" s="153" t="s">
        <v>262</v>
      </c>
      <c r="L732" s="153" t="s">
        <v>270</v>
      </c>
    </row>
    <row r="733" spans="1:12">
      <c r="A733" s="153">
        <v>732</v>
      </c>
      <c r="B733" s="154" t="s">
        <v>296</v>
      </c>
      <c r="C733" s="154" t="s">
        <v>1026</v>
      </c>
      <c r="D733" s="155">
        <v>43542</v>
      </c>
      <c r="E733" s="153" t="s">
        <v>1227</v>
      </c>
      <c r="F733" s="154" t="s">
        <v>1258</v>
      </c>
      <c r="G733" s="156">
        <v>1840000</v>
      </c>
      <c r="H733" s="153">
        <v>4.5599999999999996</v>
      </c>
      <c r="I733" s="153" t="s">
        <v>25</v>
      </c>
      <c r="J733" s="153" t="s">
        <v>261</v>
      </c>
      <c r="K733" s="153" t="s">
        <v>262</v>
      </c>
      <c r="L733" s="153" t="s">
        <v>263</v>
      </c>
    </row>
    <row r="734" spans="1:12">
      <c r="A734" s="153">
        <v>733</v>
      </c>
      <c r="B734" s="154" t="s">
        <v>284</v>
      </c>
      <c r="C734" s="154" t="s">
        <v>1027</v>
      </c>
      <c r="D734" s="155">
        <v>43772</v>
      </c>
      <c r="E734" s="153" t="s">
        <v>1227</v>
      </c>
      <c r="F734" s="154" t="s">
        <v>1247</v>
      </c>
      <c r="G734" s="156">
        <v>4300000</v>
      </c>
      <c r="H734" s="153">
        <v>7.42</v>
      </c>
      <c r="I734" s="153" t="s">
        <v>255</v>
      </c>
      <c r="J734" s="153" t="s">
        <v>346</v>
      </c>
      <c r="K734" s="153" t="s">
        <v>262</v>
      </c>
      <c r="L734" s="153" t="s">
        <v>283</v>
      </c>
    </row>
    <row r="735" spans="1:12">
      <c r="A735" s="153">
        <v>734</v>
      </c>
      <c r="B735" s="154" t="s">
        <v>271</v>
      </c>
      <c r="C735" s="154" t="s">
        <v>1028</v>
      </c>
      <c r="D735" s="155">
        <v>43910</v>
      </c>
      <c r="E735" s="153" t="s">
        <v>1227</v>
      </c>
      <c r="F735" s="154" t="s">
        <v>1250</v>
      </c>
      <c r="G735" s="156">
        <v>4460000</v>
      </c>
      <c r="H735" s="153">
        <v>5.62</v>
      </c>
      <c r="I735" s="153" t="s">
        <v>255</v>
      </c>
      <c r="J735" s="153" t="s">
        <v>295</v>
      </c>
      <c r="K735" s="153" t="s">
        <v>262</v>
      </c>
      <c r="L735" s="153" t="s">
        <v>270</v>
      </c>
    </row>
    <row r="736" spans="1:12">
      <c r="A736" s="153">
        <v>735</v>
      </c>
      <c r="B736" s="154" t="s">
        <v>311</v>
      </c>
      <c r="C736" s="154" t="s">
        <v>1029</v>
      </c>
      <c r="D736" s="155">
        <v>43812</v>
      </c>
      <c r="E736" s="153" t="s">
        <v>1226</v>
      </c>
      <c r="F736" s="154" t="s">
        <v>1250</v>
      </c>
      <c r="G736" s="156">
        <v>4870000</v>
      </c>
      <c r="H736" s="153">
        <v>8.16</v>
      </c>
      <c r="I736" s="153" t="s">
        <v>260</v>
      </c>
      <c r="J736" s="153" t="s">
        <v>282</v>
      </c>
      <c r="K736" s="153" t="s">
        <v>262</v>
      </c>
      <c r="L736" s="153" t="s">
        <v>283</v>
      </c>
    </row>
    <row r="737" spans="1:12">
      <c r="A737" s="153">
        <v>736</v>
      </c>
      <c r="B737" s="154" t="s">
        <v>296</v>
      </c>
      <c r="C737" s="154" t="s">
        <v>1030</v>
      </c>
      <c r="D737" s="155">
        <v>43894</v>
      </c>
      <c r="E737" s="153" t="s">
        <v>1226</v>
      </c>
      <c r="F737" s="154" t="s">
        <v>1249</v>
      </c>
      <c r="G737" s="156">
        <v>3920000</v>
      </c>
      <c r="H737" s="153">
        <v>5.31</v>
      </c>
      <c r="I737" s="153" t="s">
        <v>255</v>
      </c>
      <c r="J737" s="153" t="s">
        <v>276</v>
      </c>
      <c r="K737" s="153" t="s">
        <v>262</v>
      </c>
      <c r="L737" s="153" t="s">
        <v>263</v>
      </c>
    </row>
    <row r="738" spans="1:12">
      <c r="A738" s="153">
        <v>737</v>
      </c>
      <c r="B738" s="154" t="s">
        <v>311</v>
      </c>
      <c r="C738" s="154" t="s">
        <v>1031</v>
      </c>
      <c r="D738" s="155">
        <v>43832</v>
      </c>
      <c r="E738" s="153" t="s">
        <v>1226</v>
      </c>
      <c r="F738" s="154" t="s">
        <v>1258</v>
      </c>
      <c r="G738" s="156">
        <v>4930000</v>
      </c>
      <c r="H738" s="153">
        <v>9.41</v>
      </c>
      <c r="I738" s="153" t="s">
        <v>25</v>
      </c>
      <c r="J738" s="153" t="s">
        <v>282</v>
      </c>
      <c r="K738" s="153" t="s">
        <v>262</v>
      </c>
      <c r="L738" s="153" t="s">
        <v>283</v>
      </c>
    </row>
    <row r="739" spans="1:12">
      <c r="A739" s="153">
        <v>738</v>
      </c>
      <c r="B739" s="154" t="s">
        <v>284</v>
      </c>
      <c r="C739" s="154" t="s">
        <v>1032</v>
      </c>
      <c r="D739" s="155">
        <v>43576</v>
      </c>
      <c r="E739" s="153" t="s">
        <v>1227</v>
      </c>
      <c r="F739" s="154" t="s">
        <v>1248</v>
      </c>
      <c r="G739" s="156">
        <v>4160000</v>
      </c>
      <c r="H739" s="153">
        <v>7.33</v>
      </c>
      <c r="I739" s="153" t="s">
        <v>260</v>
      </c>
      <c r="J739" s="153" t="s">
        <v>298</v>
      </c>
      <c r="K739" s="153" t="s">
        <v>262</v>
      </c>
      <c r="L739" s="153" t="s">
        <v>263</v>
      </c>
    </row>
    <row r="740" spans="1:12">
      <c r="A740" s="153">
        <v>739</v>
      </c>
      <c r="B740" s="154" t="s">
        <v>301</v>
      </c>
      <c r="C740" s="154" t="s">
        <v>1033</v>
      </c>
      <c r="D740" s="155">
        <v>43562</v>
      </c>
      <c r="E740" s="153" t="s">
        <v>1227</v>
      </c>
      <c r="F740" s="154" t="s">
        <v>1258</v>
      </c>
      <c r="G740" s="156">
        <v>4030000</v>
      </c>
      <c r="H740" s="153">
        <v>9.56</v>
      </c>
      <c r="I740" s="153" t="s">
        <v>260</v>
      </c>
      <c r="J740" s="153" t="s">
        <v>308</v>
      </c>
      <c r="K740" s="153" t="s">
        <v>262</v>
      </c>
      <c r="L740" s="153" t="s">
        <v>270</v>
      </c>
    </row>
    <row r="741" spans="1:12">
      <c r="A741" s="153">
        <v>740</v>
      </c>
      <c r="B741" s="154" t="s">
        <v>293</v>
      </c>
      <c r="C741" s="154" t="s">
        <v>1034</v>
      </c>
      <c r="D741" s="155">
        <v>43635</v>
      </c>
      <c r="E741" s="153" t="s">
        <v>1227</v>
      </c>
      <c r="F741" s="154" t="s">
        <v>1249</v>
      </c>
      <c r="G741" s="156">
        <v>1450000</v>
      </c>
      <c r="H741" s="153">
        <v>7.93</v>
      </c>
      <c r="I741" s="153" t="s">
        <v>260</v>
      </c>
      <c r="J741" s="153" t="s">
        <v>326</v>
      </c>
      <c r="K741" s="153" t="s">
        <v>257</v>
      </c>
      <c r="L741" s="153" t="s">
        <v>267</v>
      </c>
    </row>
    <row r="742" spans="1:12">
      <c r="A742" s="153">
        <v>741</v>
      </c>
      <c r="B742" s="154" t="s">
        <v>311</v>
      </c>
      <c r="C742" s="154" t="s">
        <v>1035</v>
      </c>
      <c r="D742" s="155">
        <v>43949</v>
      </c>
      <c r="E742" s="153" t="s">
        <v>1226</v>
      </c>
      <c r="F742" s="154" t="s">
        <v>1250</v>
      </c>
      <c r="G742" s="156">
        <v>3560000</v>
      </c>
      <c r="H742" s="153">
        <v>6.93</v>
      </c>
      <c r="I742" s="153" t="s">
        <v>255</v>
      </c>
      <c r="J742" s="153" t="s">
        <v>298</v>
      </c>
      <c r="K742" s="153" t="s">
        <v>262</v>
      </c>
      <c r="L742" s="153" t="s">
        <v>263</v>
      </c>
    </row>
    <row r="743" spans="1:12">
      <c r="A743" s="153">
        <v>742</v>
      </c>
      <c r="B743" s="154" t="s">
        <v>293</v>
      </c>
      <c r="C743" s="154" t="s">
        <v>1036</v>
      </c>
      <c r="D743" s="155">
        <v>43148</v>
      </c>
      <c r="E743" s="153" t="s">
        <v>1226</v>
      </c>
      <c r="F743" s="154" t="s">
        <v>1258</v>
      </c>
      <c r="G743" s="156">
        <v>1570000</v>
      </c>
      <c r="H743" s="153">
        <v>7.03</v>
      </c>
      <c r="I743" s="153" t="s">
        <v>260</v>
      </c>
      <c r="J743" s="153" t="s">
        <v>326</v>
      </c>
      <c r="K743" s="153" t="s">
        <v>257</v>
      </c>
      <c r="L743" s="153" t="s">
        <v>267</v>
      </c>
    </row>
    <row r="744" spans="1:12">
      <c r="A744" s="153">
        <v>743</v>
      </c>
      <c r="B744" s="154" t="s">
        <v>311</v>
      </c>
      <c r="C744" s="154" t="s">
        <v>1037</v>
      </c>
      <c r="D744" s="155">
        <v>43168</v>
      </c>
      <c r="E744" s="153" t="s">
        <v>1226</v>
      </c>
      <c r="F744" s="154" t="s">
        <v>1250</v>
      </c>
      <c r="G744" s="156">
        <v>4550000</v>
      </c>
      <c r="H744" s="153">
        <v>6.44</v>
      </c>
      <c r="I744" s="153" t="s">
        <v>255</v>
      </c>
      <c r="J744" s="153" t="s">
        <v>298</v>
      </c>
      <c r="K744" s="153" t="s">
        <v>262</v>
      </c>
      <c r="L744" s="153" t="s">
        <v>263</v>
      </c>
    </row>
    <row r="745" spans="1:12">
      <c r="A745" s="153">
        <v>744</v>
      </c>
      <c r="B745" s="154" t="s">
        <v>311</v>
      </c>
      <c r="C745" s="154" t="s">
        <v>1038</v>
      </c>
      <c r="D745" s="155">
        <v>43540</v>
      </c>
      <c r="E745" s="153" t="s">
        <v>1226</v>
      </c>
      <c r="F745" s="154" t="s">
        <v>1249</v>
      </c>
      <c r="G745" s="156">
        <v>2710000</v>
      </c>
      <c r="H745" s="153">
        <v>7.75</v>
      </c>
      <c r="I745" s="153" t="s">
        <v>260</v>
      </c>
      <c r="J745" s="153" t="s">
        <v>256</v>
      </c>
      <c r="K745" s="153" t="s">
        <v>257</v>
      </c>
      <c r="L745" s="153" t="s">
        <v>258</v>
      </c>
    </row>
    <row r="746" spans="1:12">
      <c r="A746" s="153">
        <v>745</v>
      </c>
      <c r="B746" s="154" t="s">
        <v>301</v>
      </c>
      <c r="C746" s="154" t="s">
        <v>1039</v>
      </c>
      <c r="D746" s="155">
        <v>43233</v>
      </c>
      <c r="E746" s="153" t="s">
        <v>1227</v>
      </c>
      <c r="F746" s="154" t="s">
        <v>1249</v>
      </c>
      <c r="G746" s="156">
        <v>3800000</v>
      </c>
      <c r="H746" s="153">
        <v>6.78</v>
      </c>
      <c r="I746" s="153" t="s">
        <v>255</v>
      </c>
      <c r="J746" s="153" t="s">
        <v>273</v>
      </c>
      <c r="K746" s="153" t="s">
        <v>257</v>
      </c>
      <c r="L746" s="153" t="s">
        <v>274</v>
      </c>
    </row>
    <row r="747" spans="1:12">
      <c r="A747" s="153">
        <v>746</v>
      </c>
      <c r="B747" s="154" t="s">
        <v>311</v>
      </c>
      <c r="C747" s="154" t="s">
        <v>1040</v>
      </c>
      <c r="D747" s="155">
        <v>43586</v>
      </c>
      <c r="E747" s="153" t="s">
        <v>1227</v>
      </c>
      <c r="F747" s="154" t="s">
        <v>1250</v>
      </c>
      <c r="G747" s="156">
        <v>4200000</v>
      </c>
      <c r="H747" s="153">
        <v>9.77</v>
      </c>
      <c r="I747" s="153" t="s">
        <v>260</v>
      </c>
      <c r="J747" s="153" t="s">
        <v>269</v>
      </c>
      <c r="K747" s="153" t="s">
        <v>262</v>
      </c>
      <c r="L747" s="153" t="s">
        <v>270</v>
      </c>
    </row>
    <row r="748" spans="1:12">
      <c r="A748" s="153">
        <v>747</v>
      </c>
      <c r="B748" s="154" t="s">
        <v>247</v>
      </c>
      <c r="C748" s="154" t="s">
        <v>1041</v>
      </c>
      <c r="D748" s="155">
        <v>43334</v>
      </c>
      <c r="E748" s="153" t="s">
        <v>1226</v>
      </c>
      <c r="F748" s="154" t="s">
        <v>1250</v>
      </c>
      <c r="G748" s="156">
        <v>1900000</v>
      </c>
      <c r="H748" s="153">
        <v>8.1199999999999992</v>
      </c>
      <c r="I748" s="153" t="s">
        <v>255</v>
      </c>
      <c r="J748" s="153" t="s">
        <v>256</v>
      </c>
      <c r="K748" s="153" t="s">
        <v>257</v>
      </c>
      <c r="L748" s="153" t="s">
        <v>258</v>
      </c>
    </row>
    <row r="749" spans="1:12">
      <c r="A749" s="153">
        <v>748</v>
      </c>
      <c r="B749" s="154" t="s">
        <v>290</v>
      </c>
      <c r="C749" s="154" t="s">
        <v>1042</v>
      </c>
      <c r="D749" s="155">
        <v>43104</v>
      </c>
      <c r="E749" s="153" t="s">
        <v>1226</v>
      </c>
      <c r="F749" s="154" t="s">
        <v>1249</v>
      </c>
      <c r="G749" s="156">
        <v>1480000</v>
      </c>
      <c r="H749" s="153">
        <v>10.35</v>
      </c>
      <c r="I749" s="153" t="s">
        <v>25</v>
      </c>
      <c r="J749" s="153" t="s">
        <v>332</v>
      </c>
      <c r="K749" s="153" t="s">
        <v>257</v>
      </c>
      <c r="L749" s="153" t="s">
        <v>258</v>
      </c>
    </row>
    <row r="750" spans="1:12">
      <c r="A750" s="153">
        <v>749</v>
      </c>
      <c r="B750" s="154" t="s">
        <v>306</v>
      </c>
      <c r="C750" s="154" t="s">
        <v>1043</v>
      </c>
      <c r="D750" s="155">
        <v>43694</v>
      </c>
      <c r="E750" s="153" t="s">
        <v>1227</v>
      </c>
      <c r="F750" s="154" t="s">
        <v>1248</v>
      </c>
      <c r="G750" s="156">
        <v>3540000</v>
      </c>
      <c r="H750" s="153">
        <v>7.26</v>
      </c>
      <c r="I750" s="153" t="s">
        <v>25</v>
      </c>
      <c r="J750" s="153" t="s">
        <v>304</v>
      </c>
      <c r="K750" s="153" t="s">
        <v>257</v>
      </c>
      <c r="L750" s="153" t="s">
        <v>267</v>
      </c>
    </row>
    <row r="751" spans="1:12">
      <c r="A751" s="153">
        <v>750</v>
      </c>
      <c r="B751" s="154" t="s">
        <v>280</v>
      </c>
      <c r="C751" s="154" t="s">
        <v>1044</v>
      </c>
      <c r="D751" s="155">
        <v>43272</v>
      </c>
      <c r="E751" s="153" t="s">
        <v>1226</v>
      </c>
      <c r="F751" s="154" t="s">
        <v>1249</v>
      </c>
      <c r="G751" s="156">
        <v>4110000</v>
      </c>
      <c r="H751" s="153">
        <v>10.59</v>
      </c>
      <c r="I751" s="153" t="s">
        <v>25</v>
      </c>
      <c r="J751" s="153" t="s">
        <v>256</v>
      </c>
      <c r="K751" s="153" t="s">
        <v>257</v>
      </c>
      <c r="L751" s="153" t="s">
        <v>258</v>
      </c>
    </row>
    <row r="752" spans="1:12">
      <c r="A752" s="153">
        <v>751</v>
      </c>
      <c r="B752" s="154" t="s">
        <v>311</v>
      </c>
      <c r="C752" s="154" t="s">
        <v>1045</v>
      </c>
      <c r="D752" s="155">
        <v>43708</v>
      </c>
      <c r="E752" s="153" t="s">
        <v>1226</v>
      </c>
      <c r="F752" s="154" t="s">
        <v>1247</v>
      </c>
      <c r="G752" s="156">
        <v>1930000</v>
      </c>
      <c r="H752" s="153">
        <v>7.34</v>
      </c>
      <c r="I752" s="153" t="s">
        <v>260</v>
      </c>
      <c r="J752" s="153" t="s">
        <v>269</v>
      </c>
      <c r="K752" s="153" t="s">
        <v>262</v>
      </c>
      <c r="L752" s="153" t="s">
        <v>270</v>
      </c>
    </row>
    <row r="753" spans="1:12">
      <c r="A753" s="153">
        <v>752</v>
      </c>
      <c r="B753" s="154" t="s">
        <v>293</v>
      </c>
      <c r="C753" s="154" t="s">
        <v>1046</v>
      </c>
      <c r="D753" s="155">
        <v>43505</v>
      </c>
      <c r="E753" s="153" t="s">
        <v>1226</v>
      </c>
      <c r="F753" s="154" t="s">
        <v>1249</v>
      </c>
      <c r="G753" s="156">
        <v>3490000</v>
      </c>
      <c r="H753" s="153">
        <v>6.5</v>
      </c>
      <c r="I753" s="153" t="s">
        <v>255</v>
      </c>
      <c r="J753" s="153" t="s">
        <v>329</v>
      </c>
      <c r="K753" s="153" t="s">
        <v>257</v>
      </c>
      <c r="L753" s="153" t="s">
        <v>274</v>
      </c>
    </row>
    <row r="754" spans="1:12">
      <c r="A754" s="153">
        <v>753</v>
      </c>
      <c r="B754" s="154" t="s">
        <v>293</v>
      </c>
      <c r="C754" s="154" t="s">
        <v>1047</v>
      </c>
      <c r="D754" s="155">
        <v>43709</v>
      </c>
      <c r="E754" s="153" t="s">
        <v>1226</v>
      </c>
      <c r="F754" s="154" t="s">
        <v>1249</v>
      </c>
      <c r="G754" s="156">
        <v>2600000</v>
      </c>
      <c r="H754" s="153">
        <v>9.2899999999999991</v>
      </c>
      <c r="I754" s="153" t="s">
        <v>260</v>
      </c>
      <c r="J754" s="153" t="s">
        <v>332</v>
      </c>
      <c r="K754" s="153" t="s">
        <v>257</v>
      </c>
      <c r="L754" s="153" t="s">
        <v>258</v>
      </c>
    </row>
    <row r="755" spans="1:12">
      <c r="A755" s="153">
        <v>754</v>
      </c>
      <c r="B755" s="154" t="s">
        <v>284</v>
      </c>
      <c r="C755" s="154" t="s">
        <v>1048</v>
      </c>
      <c r="D755" s="155">
        <v>43546</v>
      </c>
      <c r="E755" s="153" t="s">
        <v>1227</v>
      </c>
      <c r="F755" s="154" t="s">
        <v>1247</v>
      </c>
      <c r="G755" s="156">
        <v>2120000</v>
      </c>
      <c r="H755" s="153">
        <v>10.19</v>
      </c>
      <c r="I755" s="153" t="s">
        <v>255</v>
      </c>
      <c r="J755" s="153" t="s">
        <v>329</v>
      </c>
      <c r="K755" s="153" t="s">
        <v>257</v>
      </c>
      <c r="L755" s="153" t="s">
        <v>274</v>
      </c>
    </row>
    <row r="756" spans="1:12">
      <c r="A756" s="153">
        <v>755</v>
      </c>
      <c r="B756" s="154" t="s">
        <v>271</v>
      </c>
      <c r="C756" s="154" t="s">
        <v>1049</v>
      </c>
      <c r="D756" s="155">
        <v>43310</v>
      </c>
      <c r="E756" s="153" t="s">
        <v>1226</v>
      </c>
      <c r="F756" s="154" t="s">
        <v>1248</v>
      </c>
      <c r="G756" s="156">
        <v>1300000</v>
      </c>
      <c r="H756" s="153">
        <v>7.54</v>
      </c>
      <c r="I756" s="153" t="s">
        <v>260</v>
      </c>
      <c r="J756" s="153" t="s">
        <v>276</v>
      </c>
      <c r="K756" s="153" t="s">
        <v>262</v>
      </c>
      <c r="L756" s="153" t="s">
        <v>263</v>
      </c>
    </row>
    <row r="757" spans="1:12">
      <c r="A757" s="153">
        <v>756</v>
      </c>
      <c r="B757" s="154" t="s">
        <v>247</v>
      </c>
      <c r="C757" s="154" t="s">
        <v>1050</v>
      </c>
      <c r="D757" s="155">
        <v>43526</v>
      </c>
      <c r="E757" s="153" t="s">
        <v>1227</v>
      </c>
      <c r="F757" s="154" t="s">
        <v>1258</v>
      </c>
      <c r="G757" s="156">
        <v>3420000</v>
      </c>
      <c r="H757" s="153">
        <v>5.14</v>
      </c>
      <c r="I757" s="153" t="s">
        <v>25</v>
      </c>
      <c r="J757" s="153" t="s">
        <v>295</v>
      </c>
      <c r="K757" s="153" t="s">
        <v>262</v>
      </c>
      <c r="L757" s="153" t="s">
        <v>270</v>
      </c>
    </row>
    <row r="758" spans="1:12">
      <c r="A758" s="153">
        <v>757</v>
      </c>
      <c r="B758" s="154" t="s">
        <v>306</v>
      </c>
      <c r="C758" s="154" t="s">
        <v>1051</v>
      </c>
      <c r="D758" s="155">
        <v>43254</v>
      </c>
      <c r="E758" s="153" t="s">
        <v>1226</v>
      </c>
      <c r="F758" s="154" t="s">
        <v>1250</v>
      </c>
      <c r="G758" s="156">
        <v>1360000</v>
      </c>
      <c r="H758" s="153">
        <v>9.5500000000000007</v>
      </c>
      <c r="I758" s="153" t="s">
        <v>25</v>
      </c>
      <c r="J758" s="153" t="s">
        <v>326</v>
      </c>
      <c r="K758" s="153" t="s">
        <v>257</v>
      </c>
      <c r="L758" s="153" t="s">
        <v>267</v>
      </c>
    </row>
    <row r="759" spans="1:12">
      <c r="A759" s="153">
        <v>758</v>
      </c>
      <c r="B759" s="154" t="s">
        <v>296</v>
      </c>
      <c r="C759" s="154" t="s">
        <v>1052</v>
      </c>
      <c r="D759" s="155">
        <v>43908</v>
      </c>
      <c r="E759" s="153" t="s">
        <v>1226</v>
      </c>
      <c r="F759" s="154" t="s">
        <v>1249</v>
      </c>
      <c r="G759" s="156">
        <v>1750000</v>
      </c>
      <c r="H759" s="153">
        <v>10.88</v>
      </c>
      <c r="I759" s="153" t="s">
        <v>25</v>
      </c>
      <c r="J759" s="153" t="s">
        <v>295</v>
      </c>
      <c r="K759" s="153" t="s">
        <v>262</v>
      </c>
      <c r="L759" s="153" t="s">
        <v>270</v>
      </c>
    </row>
    <row r="760" spans="1:12">
      <c r="A760" s="153">
        <v>759</v>
      </c>
      <c r="B760" s="154" t="s">
        <v>264</v>
      </c>
      <c r="C760" s="154" t="s">
        <v>1053</v>
      </c>
      <c r="D760" s="155">
        <v>43249</v>
      </c>
      <c r="E760" s="153" t="s">
        <v>1226</v>
      </c>
      <c r="F760" s="154" t="s">
        <v>1248</v>
      </c>
      <c r="G760" s="156">
        <v>4620000</v>
      </c>
      <c r="H760" s="153">
        <v>9.6</v>
      </c>
      <c r="I760" s="153" t="s">
        <v>260</v>
      </c>
      <c r="J760" s="153" t="s">
        <v>346</v>
      </c>
      <c r="K760" s="153" t="s">
        <v>262</v>
      </c>
      <c r="L760" s="153" t="s">
        <v>283</v>
      </c>
    </row>
    <row r="761" spans="1:12">
      <c r="A761" s="153">
        <v>760</v>
      </c>
      <c r="B761" s="154" t="s">
        <v>293</v>
      </c>
      <c r="C761" s="154" t="s">
        <v>1054</v>
      </c>
      <c r="D761" s="155">
        <v>43830</v>
      </c>
      <c r="E761" s="153" t="s">
        <v>1226</v>
      </c>
      <c r="F761" s="154" t="s">
        <v>1250</v>
      </c>
      <c r="G761" s="156">
        <v>2930000</v>
      </c>
      <c r="H761" s="153">
        <v>7.51</v>
      </c>
      <c r="I761" s="153" t="s">
        <v>260</v>
      </c>
      <c r="J761" s="153" t="s">
        <v>298</v>
      </c>
      <c r="K761" s="153" t="s">
        <v>262</v>
      </c>
      <c r="L761" s="153" t="s">
        <v>263</v>
      </c>
    </row>
    <row r="762" spans="1:12">
      <c r="A762" s="153">
        <v>761</v>
      </c>
      <c r="B762" s="154" t="s">
        <v>311</v>
      </c>
      <c r="C762" s="154" t="s">
        <v>1055</v>
      </c>
      <c r="D762" s="155">
        <v>43713</v>
      </c>
      <c r="E762" s="153" t="s">
        <v>1226</v>
      </c>
      <c r="F762" s="154" t="s">
        <v>1249</v>
      </c>
      <c r="G762" s="156">
        <v>4910000</v>
      </c>
      <c r="H762" s="153">
        <v>5.21</v>
      </c>
      <c r="I762" s="153" t="s">
        <v>255</v>
      </c>
      <c r="J762" s="153" t="s">
        <v>273</v>
      </c>
      <c r="K762" s="153" t="s">
        <v>257</v>
      </c>
      <c r="L762" s="153" t="s">
        <v>274</v>
      </c>
    </row>
    <row r="763" spans="1:12">
      <c r="A763" s="153">
        <v>762</v>
      </c>
      <c r="B763" s="154" t="s">
        <v>306</v>
      </c>
      <c r="C763" s="154" t="s">
        <v>1056</v>
      </c>
      <c r="D763" s="155">
        <v>43231</v>
      </c>
      <c r="E763" s="153" t="s">
        <v>1227</v>
      </c>
      <c r="F763" s="154" t="s">
        <v>1250</v>
      </c>
      <c r="G763" s="156">
        <v>4810000</v>
      </c>
      <c r="H763" s="153">
        <v>8.26</v>
      </c>
      <c r="I763" s="153" t="s">
        <v>25</v>
      </c>
      <c r="J763" s="153" t="s">
        <v>308</v>
      </c>
      <c r="K763" s="153" t="s">
        <v>262</v>
      </c>
      <c r="L763" s="153" t="s">
        <v>270</v>
      </c>
    </row>
    <row r="764" spans="1:12">
      <c r="A764" s="153">
        <v>763</v>
      </c>
      <c r="B764" s="154" t="s">
        <v>306</v>
      </c>
      <c r="C764" s="154" t="s">
        <v>1057</v>
      </c>
      <c r="D764" s="155">
        <v>43729</v>
      </c>
      <c r="E764" s="153" t="s">
        <v>1226</v>
      </c>
      <c r="F764" s="154" t="s">
        <v>1251</v>
      </c>
      <c r="G764" s="156">
        <v>2370000</v>
      </c>
      <c r="H764" s="153">
        <v>9.35</v>
      </c>
      <c r="I764" s="153" t="s">
        <v>25</v>
      </c>
      <c r="J764" s="153" t="s">
        <v>261</v>
      </c>
      <c r="K764" s="153" t="s">
        <v>262</v>
      </c>
      <c r="L764" s="153" t="s">
        <v>263</v>
      </c>
    </row>
    <row r="765" spans="1:12">
      <c r="A765" s="153">
        <v>764</v>
      </c>
      <c r="B765" s="154" t="s">
        <v>271</v>
      </c>
      <c r="C765" s="154" t="s">
        <v>1058</v>
      </c>
      <c r="D765" s="155">
        <v>43116</v>
      </c>
      <c r="E765" s="153" t="s">
        <v>1227</v>
      </c>
      <c r="F765" s="154" t="s">
        <v>1258</v>
      </c>
      <c r="G765" s="156">
        <v>3080000</v>
      </c>
      <c r="H765" s="153">
        <v>6.03</v>
      </c>
      <c r="I765" s="153" t="s">
        <v>25</v>
      </c>
      <c r="J765" s="153" t="s">
        <v>300</v>
      </c>
      <c r="K765" s="153" t="s">
        <v>262</v>
      </c>
      <c r="L765" s="153" t="s">
        <v>283</v>
      </c>
    </row>
    <row r="766" spans="1:12">
      <c r="A766" s="153">
        <v>765</v>
      </c>
      <c r="B766" s="154" t="s">
        <v>293</v>
      </c>
      <c r="C766" s="154" t="s">
        <v>1059</v>
      </c>
      <c r="D766" s="155">
        <v>43464</v>
      </c>
      <c r="E766" s="153" t="s">
        <v>1226</v>
      </c>
      <c r="F766" s="154" t="s">
        <v>1247</v>
      </c>
      <c r="G766" s="156">
        <v>4320000</v>
      </c>
      <c r="H766" s="153">
        <v>4.99</v>
      </c>
      <c r="I766" s="153" t="s">
        <v>260</v>
      </c>
      <c r="J766" s="153" t="s">
        <v>319</v>
      </c>
      <c r="K766" s="153" t="s">
        <v>279</v>
      </c>
      <c r="L766" s="153" t="s">
        <v>279</v>
      </c>
    </row>
    <row r="767" spans="1:12">
      <c r="A767" s="153">
        <v>766</v>
      </c>
      <c r="B767" s="154" t="s">
        <v>311</v>
      </c>
      <c r="C767" s="154" t="s">
        <v>1060</v>
      </c>
      <c r="D767" s="155">
        <v>43760</v>
      </c>
      <c r="E767" s="153" t="s">
        <v>1226</v>
      </c>
      <c r="F767" s="154" t="s">
        <v>1258</v>
      </c>
      <c r="G767" s="156">
        <v>1590000</v>
      </c>
      <c r="H767" s="153">
        <v>5.42</v>
      </c>
      <c r="I767" s="153" t="s">
        <v>260</v>
      </c>
      <c r="J767" s="153" t="s">
        <v>319</v>
      </c>
      <c r="K767" s="153" t="s">
        <v>279</v>
      </c>
      <c r="L767" s="153" t="s">
        <v>279</v>
      </c>
    </row>
    <row r="768" spans="1:12">
      <c r="A768" s="153">
        <v>767</v>
      </c>
      <c r="B768" s="154" t="s">
        <v>284</v>
      </c>
      <c r="C768" s="154" t="s">
        <v>1061</v>
      </c>
      <c r="D768" s="155">
        <v>44115</v>
      </c>
      <c r="E768" s="153" t="s">
        <v>1226</v>
      </c>
      <c r="F768" s="154" t="s">
        <v>1248</v>
      </c>
      <c r="G768" s="156">
        <v>2040000</v>
      </c>
      <c r="H768" s="153">
        <v>5.52</v>
      </c>
      <c r="I768" s="153" t="s">
        <v>255</v>
      </c>
      <c r="J768" s="153" t="s">
        <v>269</v>
      </c>
      <c r="K768" s="153" t="s">
        <v>262</v>
      </c>
      <c r="L768" s="153" t="s">
        <v>270</v>
      </c>
    </row>
    <row r="769" spans="1:12">
      <c r="A769" s="153">
        <v>768</v>
      </c>
      <c r="B769" s="154" t="s">
        <v>311</v>
      </c>
      <c r="C769" s="154" t="s">
        <v>1062</v>
      </c>
      <c r="D769" s="155">
        <v>43203</v>
      </c>
      <c r="E769" s="153" t="s">
        <v>1227</v>
      </c>
      <c r="F769" s="154" t="s">
        <v>1248</v>
      </c>
      <c r="G769" s="156">
        <v>2190000</v>
      </c>
      <c r="H769" s="153">
        <v>4.75</v>
      </c>
      <c r="I769" s="153" t="s">
        <v>260</v>
      </c>
      <c r="J769" s="153" t="s">
        <v>273</v>
      </c>
      <c r="K769" s="153" t="s">
        <v>257</v>
      </c>
      <c r="L769" s="153" t="s">
        <v>274</v>
      </c>
    </row>
    <row r="770" spans="1:12">
      <c r="A770" s="153">
        <v>769</v>
      </c>
      <c r="B770" s="154" t="s">
        <v>280</v>
      </c>
      <c r="C770" s="154" t="s">
        <v>1063</v>
      </c>
      <c r="D770" s="155">
        <v>43872</v>
      </c>
      <c r="E770" s="153" t="s">
        <v>1226</v>
      </c>
      <c r="F770" s="154" t="s">
        <v>1249</v>
      </c>
      <c r="G770" s="156">
        <v>3150000</v>
      </c>
      <c r="H770" s="153">
        <v>7.61</v>
      </c>
      <c r="I770" s="153" t="s">
        <v>255</v>
      </c>
      <c r="J770" s="153" t="s">
        <v>273</v>
      </c>
      <c r="K770" s="153" t="s">
        <v>257</v>
      </c>
      <c r="L770" s="153" t="s">
        <v>274</v>
      </c>
    </row>
    <row r="771" spans="1:12">
      <c r="A771" s="153">
        <v>770</v>
      </c>
      <c r="B771" s="154" t="s">
        <v>293</v>
      </c>
      <c r="C771" s="154" t="s">
        <v>1064</v>
      </c>
      <c r="D771" s="155">
        <v>43536</v>
      </c>
      <c r="E771" s="153" t="s">
        <v>1226</v>
      </c>
      <c r="F771" s="154" t="s">
        <v>1248</v>
      </c>
      <c r="G771" s="156">
        <v>1930000</v>
      </c>
      <c r="H771" s="153">
        <v>4.66</v>
      </c>
      <c r="I771" s="153" t="s">
        <v>255</v>
      </c>
      <c r="J771" s="153" t="s">
        <v>273</v>
      </c>
      <c r="K771" s="153" t="s">
        <v>257</v>
      </c>
      <c r="L771" s="153" t="s">
        <v>274</v>
      </c>
    </row>
    <row r="772" spans="1:12">
      <c r="A772" s="153">
        <v>771</v>
      </c>
      <c r="B772" s="154" t="s">
        <v>287</v>
      </c>
      <c r="C772" s="154" t="s">
        <v>1065</v>
      </c>
      <c r="D772" s="155">
        <v>43604</v>
      </c>
      <c r="E772" s="153" t="s">
        <v>1226</v>
      </c>
      <c r="F772" s="154" t="s">
        <v>1250</v>
      </c>
      <c r="G772" s="156">
        <v>4340000</v>
      </c>
      <c r="H772" s="153">
        <v>5.65</v>
      </c>
      <c r="I772" s="153" t="s">
        <v>260</v>
      </c>
      <c r="J772" s="153" t="s">
        <v>256</v>
      </c>
      <c r="K772" s="153" t="s">
        <v>257</v>
      </c>
      <c r="L772" s="153" t="s">
        <v>258</v>
      </c>
    </row>
    <row r="773" spans="1:12">
      <c r="A773" s="153">
        <v>772</v>
      </c>
      <c r="B773" s="154" t="s">
        <v>287</v>
      </c>
      <c r="C773" s="154" t="s">
        <v>1066</v>
      </c>
      <c r="D773" s="155">
        <v>44096</v>
      </c>
      <c r="E773" s="153" t="s">
        <v>1226</v>
      </c>
      <c r="F773" s="154" t="s">
        <v>1250</v>
      </c>
      <c r="G773" s="156">
        <v>4260000</v>
      </c>
      <c r="H773" s="153">
        <v>7.09</v>
      </c>
      <c r="I773" s="153" t="s">
        <v>255</v>
      </c>
      <c r="J773" s="153" t="s">
        <v>295</v>
      </c>
      <c r="K773" s="153" t="s">
        <v>262</v>
      </c>
      <c r="L773" s="153" t="s">
        <v>270</v>
      </c>
    </row>
    <row r="774" spans="1:12">
      <c r="A774" s="153">
        <v>773</v>
      </c>
      <c r="B774" s="154" t="s">
        <v>284</v>
      </c>
      <c r="C774" s="154" t="s">
        <v>1067</v>
      </c>
      <c r="D774" s="155">
        <v>44085</v>
      </c>
      <c r="E774" s="153" t="s">
        <v>1226</v>
      </c>
      <c r="F774" s="154" t="s">
        <v>1247</v>
      </c>
      <c r="G774" s="156">
        <v>2720000</v>
      </c>
      <c r="H774" s="153">
        <v>4.74</v>
      </c>
      <c r="I774" s="153" t="s">
        <v>255</v>
      </c>
      <c r="J774" s="153" t="s">
        <v>346</v>
      </c>
      <c r="K774" s="153" t="s">
        <v>262</v>
      </c>
      <c r="L774" s="153" t="s">
        <v>283</v>
      </c>
    </row>
    <row r="775" spans="1:12">
      <c r="A775" s="153">
        <v>774</v>
      </c>
      <c r="B775" s="154" t="s">
        <v>293</v>
      </c>
      <c r="C775" s="154" t="s">
        <v>1068</v>
      </c>
      <c r="D775" s="155">
        <v>44096</v>
      </c>
      <c r="E775" s="153" t="s">
        <v>1226</v>
      </c>
      <c r="F775" s="154" t="s">
        <v>1247</v>
      </c>
      <c r="G775" s="156">
        <v>1470000</v>
      </c>
      <c r="H775" s="153">
        <v>6.45</v>
      </c>
      <c r="I775" s="153" t="s">
        <v>255</v>
      </c>
      <c r="J775" s="153" t="s">
        <v>326</v>
      </c>
      <c r="K775" s="153" t="s">
        <v>257</v>
      </c>
      <c r="L775" s="153" t="s">
        <v>267</v>
      </c>
    </row>
    <row r="776" spans="1:12">
      <c r="A776" s="153">
        <v>775</v>
      </c>
      <c r="B776" s="154" t="s">
        <v>311</v>
      </c>
      <c r="C776" s="154" t="s">
        <v>1069</v>
      </c>
      <c r="D776" s="155">
        <v>43354</v>
      </c>
      <c r="E776" s="153" t="s">
        <v>1227</v>
      </c>
      <c r="F776" s="154" t="s">
        <v>1250</v>
      </c>
      <c r="G776" s="156">
        <v>3180000</v>
      </c>
      <c r="H776" s="153">
        <v>4.04</v>
      </c>
      <c r="I776" s="153" t="s">
        <v>255</v>
      </c>
      <c r="J776" s="153" t="s">
        <v>269</v>
      </c>
      <c r="K776" s="153" t="s">
        <v>262</v>
      </c>
      <c r="L776" s="153" t="s">
        <v>270</v>
      </c>
    </row>
    <row r="777" spans="1:12">
      <c r="A777" s="153">
        <v>776</v>
      </c>
      <c r="B777" s="154" t="s">
        <v>301</v>
      </c>
      <c r="C777" s="154" t="s">
        <v>1070</v>
      </c>
      <c r="D777" s="155">
        <v>43317</v>
      </c>
      <c r="E777" s="153" t="s">
        <v>1226</v>
      </c>
      <c r="F777" s="154" t="s">
        <v>1247</v>
      </c>
      <c r="G777" s="156">
        <v>3620000</v>
      </c>
      <c r="H777" s="153">
        <v>10.11</v>
      </c>
      <c r="I777" s="153" t="s">
        <v>255</v>
      </c>
      <c r="J777" s="153" t="s">
        <v>261</v>
      </c>
      <c r="K777" s="153" t="s">
        <v>262</v>
      </c>
      <c r="L777" s="153" t="s">
        <v>263</v>
      </c>
    </row>
    <row r="778" spans="1:12">
      <c r="A778" s="153">
        <v>777</v>
      </c>
      <c r="B778" s="154" t="s">
        <v>293</v>
      </c>
      <c r="C778" s="154" t="s">
        <v>1071</v>
      </c>
      <c r="D778" s="155">
        <v>43483</v>
      </c>
      <c r="E778" s="153" t="s">
        <v>1226</v>
      </c>
      <c r="F778" s="154" t="s">
        <v>1249</v>
      </c>
      <c r="G778" s="156">
        <v>4980000</v>
      </c>
      <c r="H778" s="153">
        <v>9.8000000000000007</v>
      </c>
      <c r="I778" s="153" t="s">
        <v>260</v>
      </c>
      <c r="J778" s="153" t="s">
        <v>276</v>
      </c>
      <c r="K778" s="153" t="s">
        <v>262</v>
      </c>
      <c r="L778" s="153" t="s">
        <v>263</v>
      </c>
    </row>
    <row r="779" spans="1:12">
      <c r="A779" s="153">
        <v>778</v>
      </c>
      <c r="B779" s="154" t="s">
        <v>293</v>
      </c>
      <c r="C779" s="154" t="s">
        <v>1072</v>
      </c>
      <c r="D779" s="155">
        <v>43482</v>
      </c>
      <c r="E779" s="153" t="s">
        <v>1226</v>
      </c>
      <c r="F779" s="154" t="s">
        <v>1247</v>
      </c>
      <c r="G779" s="156">
        <v>4390000</v>
      </c>
      <c r="H779" s="153">
        <v>6.34</v>
      </c>
      <c r="I779" s="153" t="s">
        <v>25</v>
      </c>
      <c r="J779" s="153" t="s">
        <v>276</v>
      </c>
      <c r="K779" s="153" t="s">
        <v>262</v>
      </c>
      <c r="L779" s="153" t="s">
        <v>263</v>
      </c>
    </row>
    <row r="780" spans="1:12">
      <c r="A780" s="153">
        <v>779</v>
      </c>
      <c r="B780" s="154" t="s">
        <v>311</v>
      </c>
      <c r="C780" s="154" t="s">
        <v>1073</v>
      </c>
      <c r="D780" s="155">
        <v>43112</v>
      </c>
      <c r="E780" s="153" t="s">
        <v>1227</v>
      </c>
      <c r="F780" s="154" t="s">
        <v>1251</v>
      </c>
      <c r="G780" s="156">
        <v>2450000</v>
      </c>
      <c r="H780" s="153">
        <v>10.24</v>
      </c>
      <c r="I780" s="153" t="s">
        <v>260</v>
      </c>
      <c r="J780" s="153" t="s">
        <v>289</v>
      </c>
      <c r="K780" s="153" t="s">
        <v>257</v>
      </c>
      <c r="L780" s="153" t="s">
        <v>258</v>
      </c>
    </row>
    <row r="781" spans="1:12">
      <c r="A781" s="153">
        <v>780</v>
      </c>
      <c r="B781" s="154" t="s">
        <v>301</v>
      </c>
      <c r="C781" s="154" t="s">
        <v>1074</v>
      </c>
      <c r="D781" s="155">
        <v>43871</v>
      </c>
      <c r="E781" s="153" t="s">
        <v>1226</v>
      </c>
      <c r="F781" s="154" t="s">
        <v>1249</v>
      </c>
      <c r="G781" s="156">
        <v>2280000</v>
      </c>
      <c r="H781" s="153">
        <v>6.33</v>
      </c>
      <c r="I781" s="153" t="s">
        <v>25</v>
      </c>
      <c r="J781" s="153" t="s">
        <v>304</v>
      </c>
      <c r="K781" s="153" t="s">
        <v>257</v>
      </c>
      <c r="L781" s="153" t="s">
        <v>267</v>
      </c>
    </row>
    <row r="782" spans="1:12">
      <c r="A782" s="153">
        <v>781</v>
      </c>
      <c r="B782" s="154" t="s">
        <v>293</v>
      </c>
      <c r="C782" s="154" t="s">
        <v>1075</v>
      </c>
      <c r="D782" s="155">
        <v>44066</v>
      </c>
      <c r="E782" s="153" t="s">
        <v>1226</v>
      </c>
      <c r="F782" s="154" t="s">
        <v>1258</v>
      </c>
      <c r="G782" s="156">
        <v>2400000</v>
      </c>
      <c r="H782" s="153">
        <v>7.8</v>
      </c>
      <c r="I782" s="153" t="s">
        <v>255</v>
      </c>
      <c r="J782" s="153" t="s">
        <v>278</v>
      </c>
      <c r="K782" s="153" t="s">
        <v>279</v>
      </c>
      <c r="L782" s="153" t="s">
        <v>279</v>
      </c>
    </row>
    <row r="783" spans="1:12">
      <c r="A783" s="153">
        <v>782</v>
      </c>
      <c r="B783" s="154" t="s">
        <v>284</v>
      </c>
      <c r="C783" s="154" t="s">
        <v>1076</v>
      </c>
      <c r="D783" s="155">
        <v>43728</v>
      </c>
      <c r="E783" s="153" t="s">
        <v>1226</v>
      </c>
      <c r="F783" s="154" t="s">
        <v>1249</v>
      </c>
      <c r="G783" s="156">
        <v>2310000</v>
      </c>
      <c r="H783" s="153">
        <v>5.43</v>
      </c>
      <c r="I783" s="153" t="s">
        <v>25</v>
      </c>
      <c r="J783" s="153" t="s">
        <v>300</v>
      </c>
      <c r="K783" s="153" t="s">
        <v>262</v>
      </c>
      <c r="L783" s="153" t="s">
        <v>283</v>
      </c>
    </row>
    <row r="784" spans="1:12">
      <c r="A784" s="153">
        <v>783</v>
      </c>
      <c r="B784" s="154" t="s">
        <v>284</v>
      </c>
      <c r="C784" s="154" t="s">
        <v>1077</v>
      </c>
      <c r="D784" s="155">
        <v>43929</v>
      </c>
      <c r="E784" s="153" t="s">
        <v>1226</v>
      </c>
      <c r="F784" s="154" t="s">
        <v>1248</v>
      </c>
      <c r="G784" s="156">
        <v>2100000</v>
      </c>
      <c r="H784" s="153">
        <v>4.78</v>
      </c>
      <c r="I784" s="153" t="s">
        <v>255</v>
      </c>
      <c r="J784" s="153" t="s">
        <v>273</v>
      </c>
      <c r="K784" s="153" t="s">
        <v>257</v>
      </c>
      <c r="L784" s="153" t="s">
        <v>274</v>
      </c>
    </row>
    <row r="785" spans="1:12">
      <c r="A785" s="153">
        <v>784</v>
      </c>
      <c r="B785" s="154" t="s">
        <v>311</v>
      </c>
      <c r="C785" s="154" t="s">
        <v>1078</v>
      </c>
      <c r="D785" s="155">
        <v>43141</v>
      </c>
      <c r="E785" s="153" t="s">
        <v>1226</v>
      </c>
      <c r="F785" s="154" t="s">
        <v>1258</v>
      </c>
      <c r="G785" s="156">
        <v>2040000</v>
      </c>
      <c r="H785" s="153">
        <v>9.43</v>
      </c>
      <c r="I785" s="153" t="s">
        <v>255</v>
      </c>
      <c r="J785" s="153" t="s">
        <v>298</v>
      </c>
      <c r="K785" s="153" t="s">
        <v>262</v>
      </c>
      <c r="L785" s="153" t="s">
        <v>263</v>
      </c>
    </row>
    <row r="786" spans="1:12">
      <c r="A786" s="153">
        <v>785</v>
      </c>
      <c r="B786" s="154" t="s">
        <v>287</v>
      </c>
      <c r="C786" s="154" t="s">
        <v>1079</v>
      </c>
      <c r="D786" s="155">
        <v>43679</v>
      </c>
      <c r="E786" s="153" t="s">
        <v>1226</v>
      </c>
      <c r="F786" s="154" t="s">
        <v>1249</v>
      </c>
      <c r="G786" s="156">
        <v>2850000</v>
      </c>
      <c r="H786" s="153">
        <v>6.78</v>
      </c>
      <c r="I786" s="153" t="s">
        <v>25</v>
      </c>
      <c r="J786" s="153" t="s">
        <v>295</v>
      </c>
      <c r="K786" s="153" t="s">
        <v>262</v>
      </c>
      <c r="L786" s="153" t="s">
        <v>270</v>
      </c>
    </row>
    <row r="787" spans="1:12">
      <c r="A787" s="153">
        <v>786</v>
      </c>
      <c r="B787" s="154" t="s">
        <v>284</v>
      </c>
      <c r="C787" s="154" t="s">
        <v>1080</v>
      </c>
      <c r="D787" s="155">
        <v>43987</v>
      </c>
      <c r="E787" s="153" t="s">
        <v>1227</v>
      </c>
      <c r="F787" s="154" t="s">
        <v>1248</v>
      </c>
      <c r="G787" s="156">
        <v>1380000</v>
      </c>
      <c r="H787" s="153">
        <v>10.65</v>
      </c>
      <c r="I787" s="153" t="s">
        <v>255</v>
      </c>
      <c r="J787" s="153" t="s">
        <v>300</v>
      </c>
      <c r="K787" s="153" t="s">
        <v>262</v>
      </c>
      <c r="L787" s="153" t="s">
        <v>283</v>
      </c>
    </row>
    <row r="788" spans="1:12">
      <c r="A788" s="153">
        <v>787</v>
      </c>
      <c r="B788" s="154" t="s">
        <v>296</v>
      </c>
      <c r="C788" s="154" t="s">
        <v>1081</v>
      </c>
      <c r="D788" s="155">
        <v>43714</v>
      </c>
      <c r="E788" s="153" t="s">
        <v>1226</v>
      </c>
      <c r="F788" s="154" t="s">
        <v>1249</v>
      </c>
      <c r="G788" s="156">
        <v>4820000</v>
      </c>
      <c r="H788" s="153">
        <v>4.76</v>
      </c>
      <c r="I788" s="153" t="s">
        <v>255</v>
      </c>
      <c r="J788" s="153" t="s">
        <v>304</v>
      </c>
      <c r="K788" s="153" t="s">
        <v>257</v>
      </c>
      <c r="L788" s="153" t="s">
        <v>267</v>
      </c>
    </row>
    <row r="789" spans="1:12">
      <c r="A789" s="153">
        <v>788</v>
      </c>
      <c r="B789" s="154" t="s">
        <v>293</v>
      </c>
      <c r="C789" s="154" t="s">
        <v>1082</v>
      </c>
      <c r="D789" s="155">
        <v>43583</v>
      </c>
      <c r="E789" s="153" t="s">
        <v>1227</v>
      </c>
      <c r="F789" s="154" t="s">
        <v>1250</v>
      </c>
      <c r="G789" s="156">
        <v>2630000</v>
      </c>
      <c r="H789" s="153">
        <v>7.1</v>
      </c>
      <c r="I789" s="153" t="s">
        <v>260</v>
      </c>
      <c r="J789" s="153" t="s">
        <v>269</v>
      </c>
      <c r="K789" s="153" t="s">
        <v>262</v>
      </c>
      <c r="L789" s="153" t="s">
        <v>270</v>
      </c>
    </row>
    <row r="790" spans="1:12">
      <c r="A790" s="153">
        <v>789</v>
      </c>
      <c r="B790" s="154" t="s">
        <v>311</v>
      </c>
      <c r="C790" s="154" t="s">
        <v>1083</v>
      </c>
      <c r="D790" s="155">
        <v>43752</v>
      </c>
      <c r="E790" s="153" t="s">
        <v>1227</v>
      </c>
      <c r="F790" s="154" t="s">
        <v>1248</v>
      </c>
      <c r="G790" s="156">
        <v>3720000</v>
      </c>
      <c r="H790" s="153">
        <v>10.52</v>
      </c>
      <c r="I790" s="153" t="s">
        <v>260</v>
      </c>
      <c r="J790" s="153" t="s">
        <v>269</v>
      </c>
      <c r="K790" s="153" t="s">
        <v>262</v>
      </c>
      <c r="L790" s="153" t="s">
        <v>270</v>
      </c>
    </row>
    <row r="791" spans="1:12">
      <c r="A791" s="153">
        <v>790</v>
      </c>
      <c r="B791" s="154" t="s">
        <v>311</v>
      </c>
      <c r="C791" s="154" t="s">
        <v>1084</v>
      </c>
      <c r="D791" s="155">
        <v>44100</v>
      </c>
      <c r="E791" s="153" t="s">
        <v>1226</v>
      </c>
      <c r="F791" s="154" t="s">
        <v>1249</v>
      </c>
      <c r="G791" s="156">
        <v>2090000</v>
      </c>
      <c r="H791" s="153">
        <v>6.21</v>
      </c>
      <c r="I791" s="153" t="s">
        <v>25</v>
      </c>
      <c r="J791" s="153" t="s">
        <v>304</v>
      </c>
      <c r="K791" s="153" t="s">
        <v>257</v>
      </c>
      <c r="L791" s="153" t="s">
        <v>267</v>
      </c>
    </row>
    <row r="792" spans="1:12">
      <c r="A792" s="153">
        <v>791</v>
      </c>
      <c r="B792" s="154" t="s">
        <v>290</v>
      </c>
      <c r="C792" s="154" t="s">
        <v>1085</v>
      </c>
      <c r="D792" s="155">
        <v>43856</v>
      </c>
      <c r="E792" s="153" t="s">
        <v>1226</v>
      </c>
      <c r="F792" s="154" t="s">
        <v>1258</v>
      </c>
      <c r="G792" s="156">
        <v>1600000</v>
      </c>
      <c r="H792" s="153">
        <v>9.2200000000000006</v>
      </c>
      <c r="I792" s="153" t="s">
        <v>260</v>
      </c>
      <c r="J792" s="153" t="s">
        <v>261</v>
      </c>
      <c r="K792" s="153" t="s">
        <v>262</v>
      </c>
      <c r="L792" s="153" t="s">
        <v>263</v>
      </c>
    </row>
    <row r="793" spans="1:12">
      <c r="A793" s="153">
        <v>792</v>
      </c>
      <c r="B793" s="154" t="s">
        <v>311</v>
      </c>
      <c r="C793" s="154" t="s">
        <v>1086</v>
      </c>
      <c r="D793" s="155">
        <v>43801</v>
      </c>
      <c r="E793" s="153" t="s">
        <v>1226</v>
      </c>
      <c r="F793" s="154" t="s">
        <v>1250</v>
      </c>
      <c r="G793" s="156">
        <v>3770000</v>
      </c>
      <c r="H793" s="153">
        <v>7.86</v>
      </c>
      <c r="I793" s="153" t="s">
        <v>25</v>
      </c>
      <c r="J793" s="153" t="s">
        <v>261</v>
      </c>
      <c r="K793" s="153" t="s">
        <v>262</v>
      </c>
      <c r="L793" s="153" t="s">
        <v>263</v>
      </c>
    </row>
    <row r="794" spans="1:12">
      <c r="A794" s="153">
        <v>793</v>
      </c>
      <c r="B794" s="154" t="s">
        <v>311</v>
      </c>
      <c r="C794" s="154" t="s">
        <v>1087</v>
      </c>
      <c r="D794" s="155">
        <v>43993</v>
      </c>
      <c r="E794" s="153" t="s">
        <v>1226</v>
      </c>
      <c r="F794" s="154" t="s">
        <v>1250</v>
      </c>
      <c r="G794" s="156">
        <v>3270000</v>
      </c>
      <c r="H794" s="153">
        <v>7.58</v>
      </c>
      <c r="I794" s="153" t="s">
        <v>255</v>
      </c>
      <c r="J794" s="153" t="s">
        <v>346</v>
      </c>
      <c r="K794" s="153" t="s">
        <v>262</v>
      </c>
      <c r="L794" s="153" t="s">
        <v>283</v>
      </c>
    </row>
    <row r="795" spans="1:12">
      <c r="A795" s="153">
        <v>794</v>
      </c>
      <c r="B795" s="154" t="s">
        <v>306</v>
      </c>
      <c r="C795" s="154" t="s">
        <v>1088</v>
      </c>
      <c r="D795" s="155">
        <v>43977</v>
      </c>
      <c r="E795" s="153" t="s">
        <v>1226</v>
      </c>
      <c r="F795" s="154" t="s">
        <v>1248</v>
      </c>
      <c r="G795" s="156">
        <v>3590000</v>
      </c>
      <c r="H795" s="153">
        <v>6.54</v>
      </c>
      <c r="I795" s="153" t="s">
        <v>25</v>
      </c>
      <c r="J795" s="153" t="s">
        <v>289</v>
      </c>
      <c r="K795" s="153" t="s">
        <v>257</v>
      </c>
      <c r="L795" s="153" t="s">
        <v>258</v>
      </c>
    </row>
    <row r="796" spans="1:12">
      <c r="A796" s="153">
        <v>795</v>
      </c>
      <c r="B796" s="154" t="s">
        <v>311</v>
      </c>
      <c r="C796" s="154" t="s">
        <v>1089</v>
      </c>
      <c r="D796" s="155">
        <v>43584</v>
      </c>
      <c r="E796" s="153" t="s">
        <v>1227</v>
      </c>
      <c r="F796" s="154" t="s">
        <v>1248</v>
      </c>
      <c r="G796" s="156">
        <v>2880000</v>
      </c>
      <c r="H796" s="153">
        <v>9.25</v>
      </c>
      <c r="I796" s="153" t="s">
        <v>25</v>
      </c>
      <c r="J796" s="153" t="s">
        <v>308</v>
      </c>
      <c r="K796" s="153" t="s">
        <v>262</v>
      </c>
      <c r="L796" s="153" t="s">
        <v>270</v>
      </c>
    </row>
    <row r="797" spans="1:12">
      <c r="A797" s="153">
        <v>796</v>
      </c>
      <c r="B797" s="154" t="s">
        <v>301</v>
      </c>
      <c r="C797" s="154" t="s">
        <v>1090</v>
      </c>
      <c r="D797" s="155">
        <v>43401</v>
      </c>
      <c r="E797" s="153" t="s">
        <v>1226</v>
      </c>
      <c r="F797" s="154" t="s">
        <v>1258</v>
      </c>
      <c r="G797" s="156">
        <v>3650000</v>
      </c>
      <c r="H797" s="153">
        <v>10.16</v>
      </c>
      <c r="I797" s="153" t="s">
        <v>255</v>
      </c>
      <c r="J797" s="153" t="s">
        <v>269</v>
      </c>
      <c r="K797" s="153" t="s">
        <v>262</v>
      </c>
      <c r="L797" s="153" t="s">
        <v>270</v>
      </c>
    </row>
    <row r="798" spans="1:12">
      <c r="A798" s="153">
        <v>797</v>
      </c>
      <c r="B798" s="154" t="s">
        <v>284</v>
      </c>
      <c r="C798" s="154" t="s">
        <v>1091</v>
      </c>
      <c r="D798" s="155">
        <v>43859</v>
      </c>
      <c r="E798" s="153" t="s">
        <v>1226</v>
      </c>
      <c r="F798" s="154" t="s">
        <v>1249</v>
      </c>
      <c r="G798" s="156">
        <v>1490000</v>
      </c>
      <c r="H798" s="153">
        <v>5.05</v>
      </c>
      <c r="I798" s="153" t="s">
        <v>25</v>
      </c>
      <c r="J798" s="153" t="s">
        <v>308</v>
      </c>
      <c r="K798" s="153" t="s">
        <v>262</v>
      </c>
      <c r="L798" s="153" t="s">
        <v>270</v>
      </c>
    </row>
    <row r="799" spans="1:12">
      <c r="A799" s="153">
        <v>798</v>
      </c>
      <c r="B799" s="154" t="s">
        <v>293</v>
      </c>
      <c r="C799" s="154" t="s">
        <v>1092</v>
      </c>
      <c r="D799" s="155">
        <v>43910</v>
      </c>
      <c r="E799" s="153" t="s">
        <v>1226</v>
      </c>
      <c r="F799" s="154" t="s">
        <v>1248</v>
      </c>
      <c r="G799" s="156">
        <v>3910000</v>
      </c>
      <c r="H799" s="153">
        <v>7.67</v>
      </c>
      <c r="I799" s="153" t="s">
        <v>255</v>
      </c>
      <c r="J799" s="153" t="s">
        <v>329</v>
      </c>
      <c r="K799" s="153" t="s">
        <v>257</v>
      </c>
      <c r="L799" s="153" t="s">
        <v>274</v>
      </c>
    </row>
    <row r="800" spans="1:12">
      <c r="A800" s="153">
        <v>799</v>
      </c>
      <c r="B800" s="154" t="s">
        <v>264</v>
      </c>
      <c r="C800" s="154" t="s">
        <v>1093</v>
      </c>
      <c r="D800" s="155">
        <v>43260</v>
      </c>
      <c r="E800" s="153" t="s">
        <v>1226</v>
      </c>
      <c r="F800" s="154" t="s">
        <v>1249</v>
      </c>
      <c r="G800" s="156">
        <v>3750000</v>
      </c>
      <c r="H800" s="153">
        <v>10.93</v>
      </c>
      <c r="I800" s="153" t="s">
        <v>255</v>
      </c>
      <c r="J800" s="153" t="s">
        <v>295</v>
      </c>
      <c r="K800" s="153" t="s">
        <v>262</v>
      </c>
      <c r="L800" s="153" t="s">
        <v>270</v>
      </c>
    </row>
    <row r="801" spans="1:12">
      <c r="A801" s="153">
        <v>800</v>
      </c>
      <c r="B801" s="154" t="s">
        <v>311</v>
      </c>
      <c r="C801" s="154" t="s">
        <v>1094</v>
      </c>
      <c r="D801" s="155">
        <v>43353</v>
      </c>
      <c r="E801" s="153" t="s">
        <v>1226</v>
      </c>
      <c r="F801" s="154" t="s">
        <v>1258</v>
      </c>
      <c r="G801" s="156">
        <v>5000000</v>
      </c>
      <c r="H801" s="153">
        <v>6.53</v>
      </c>
      <c r="I801" s="153" t="s">
        <v>255</v>
      </c>
      <c r="J801" s="153" t="s">
        <v>282</v>
      </c>
      <c r="K801" s="153" t="s">
        <v>262</v>
      </c>
      <c r="L801" s="153" t="s">
        <v>283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C1167-065F-4E47-99B8-6838BE038FC3}">
  <sheetPr>
    <tabColor rgb="FFFF5050"/>
  </sheetPr>
  <dimension ref="A1:M801"/>
  <sheetViews>
    <sheetView tabSelected="1" topLeftCell="B1" zoomScale="130" zoomScaleNormal="130" workbookViewId="0">
      <selection activeCell="G4" sqref="G4"/>
    </sheetView>
  </sheetViews>
  <sheetFormatPr defaultRowHeight="14.4"/>
  <cols>
    <col min="1" max="1" width="10.44140625" bestFit="1" customWidth="1"/>
    <col min="2" max="2" width="20.5546875" bestFit="1" customWidth="1"/>
    <col min="3" max="3" width="16.44140625" bestFit="1" customWidth="1"/>
    <col min="4" max="4" width="15.33203125" bestFit="1" customWidth="1"/>
    <col min="5" max="5" width="11" bestFit="1" customWidth="1"/>
    <col min="6" max="6" width="5.44140625" bestFit="1" customWidth="1"/>
    <col min="7" max="7" width="6.88671875" style="152" bestFit="1" customWidth="1"/>
    <col min="8" max="8" width="20.33203125" customWidth="1"/>
    <col min="9" max="9" width="8.109375" bestFit="1" customWidth="1"/>
    <col min="11" max="11" width="12" bestFit="1" customWidth="1"/>
    <col min="12" max="12" width="16.109375" bestFit="1" customWidth="1"/>
    <col min="13" max="13" width="21.5546875" bestFit="1" customWidth="1"/>
  </cols>
  <sheetData>
    <row r="1" spans="1:13" ht="15.6">
      <c r="A1" s="158" t="s">
        <v>1229</v>
      </c>
      <c r="B1" s="159" t="s">
        <v>1170</v>
      </c>
      <c r="C1" s="159" t="s">
        <v>1183</v>
      </c>
      <c r="D1" s="159" t="s">
        <v>1252</v>
      </c>
      <c r="E1" s="160" t="s">
        <v>1253</v>
      </c>
      <c r="F1" s="160" t="s">
        <v>1205</v>
      </c>
      <c r="G1" s="330" t="s">
        <v>1254</v>
      </c>
      <c r="H1" s="160" t="s">
        <v>1255</v>
      </c>
      <c r="I1" s="161" t="s">
        <v>1230</v>
      </c>
    </row>
    <row r="2" spans="1:13">
      <c r="A2" s="162">
        <v>1</v>
      </c>
      <c r="B2" s="163" t="s">
        <v>1095</v>
      </c>
      <c r="C2" s="163" t="s">
        <v>1096</v>
      </c>
      <c r="D2" s="163" t="s">
        <v>1097</v>
      </c>
      <c r="E2" s="164">
        <v>9</v>
      </c>
      <c r="F2" s="165">
        <v>5.17</v>
      </c>
      <c r="G2" s="331" t="s">
        <v>1259</v>
      </c>
      <c r="H2" s="164" t="s">
        <v>1257</v>
      </c>
      <c r="I2" s="332">
        <v>50</v>
      </c>
      <c r="K2" s="201" t="s">
        <v>1282</v>
      </c>
      <c r="L2" t="s">
        <v>1297</v>
      </c>
      <c r="M2" t="s">
        <v>1296</v>
      </c>
    </row>
    <row r="3" spans="1:13">
      <c r="A3" s="162">
        <v>2</v>
      </c>
      <c r="B3" s="163" t="s">
        <v>1098</v>
      </c>
      <c r="C3" s="163" t="s">
        <v>1099</v>
      </c>
      <c r="D3" s="163" t="s">
        <v>1100</v>
      </c>
      <c r="E3" s="164">
        <v>1</v>
      </c>
      <c r="F3" s="165">
        <v>7.05</v>
      </c>
      <c r="G3" s="331" t="s">
        <v>1259</v>
      </c>
      <c r="H3" s="164" t="s">
        <v>1257</v>
      </c>
      <c r="I3" s="166">
        <v>53</v>
      </c>
      <c r="K3" s="275" t="s">
        <v>1259</v>
      </c>
      <c r="L3" s="329">
        <v>230</v>
      </c>
      <c r="M3" s="329">
        <v>230</v>
      </c>
    </row>
    <row r="4" spans="1:13">
      <c r="A4" s="162">
        <v>3</v>
      </c>
      <c r="B4" s="163" t="s">
        <v>1101</v>
      </c>
      <c r="C4" s="163" t="s">
        <v>1102</v>
      </c>
      <c r="D4" s="163" t="s">
        <v>1103</v>
      </c>
      <c r="E4" s="164">
        <v>2</v>
      </c>
      <c r="F4" s="165">
        <v>8.9499999999999993</v>
      </c>
      <c r="G4" s="331" t="s">
        <v>1260</v>
      </c>
      <c r="H4" s="164" t="s">
        <v>1257</v>
      </c>
      <c r="I4" s="166">
        <v>46</v>
      </c>
      <c r="K4" s="275" t="s">
        <v>1260</v>
      </c>
      <c r="L4" s="329">
        <v>570</v>
      </c>
      <c r="M4" s="329">
        <v>570</v>
      </c>
    </row>
    <row r="5" spans="1:13">
      <c r="A5" s="162">
        <v>4</v>
      </c>
      <c r="B5" s="163" t="s">
        <v>1098</v>
      </c>
      <c r="C5" s="163" t="s">
        <v>1099</v>
      </c>
      <c r="D5" s="163" t="s">
        <v>1103</v>
      </c>
      <c r="E5" s="164">
        <v>10</v>
      </c>
      <c r="F5" s="165">
        <v>6.2</v>
      </c>
      <c r="G5" s="331" t="s">
        <v>1260</v>
      </c>
      <c r="H5" s="164" t="s">
        <v>1257</v>
      </c>
      <c r="I5" s="166">
        <v>52</v>
      </c>
      <c r="K5" s="275" t="s">
        <v>1283</v>
      </c>
      <c r="L5" s="329">
        <v>800</v>
      </c>
      <c r="M5" s="329">
        <v>800</v>
      </c>
    </row>
    <row r="6" spans="1:13">
      <c r="A6" s="162">
        <v>5</v>
      </c>
      <c r="B6" s="163" t="s">
        <v>1104</v>
      </c>
      <c r="C6" s="163" t="s">
        <v>1099</v>
      </c>
      <c r="D6" s="163" t="s">
        <v>1105</v>
      </c>
      <c r="E6" s="164">
        <v>6</v>
      </c>
      <c r="F6" s="165">
        <v>5.27</v>
      </c>
      <c r="G6" s="331" t="s">
        <v>1259</v>
      </c>
      <c r="H6" s="164" t="s">
        <v>1256</v>
      </c>
      <c r="I6" s="166">
        <v>59</v>
      </c>
    </row>
    <row r="7" spans="1:13">
      <c r="A7" s="162">
        <v>6</v>
      </c>
      <c r="B7" s="163" t="s">
        <v>205</v>
      </c>
      <c r="C7" s="163" t="s">
        <v>1096</v>
      </c>
      <c r="D7" s="163" t="s">
        <v>1103</v>
      </c>
      <c r="E7" s="164">
        <v>8</v>
      </c>
      <c r="F7" s="165">
        <v>9.36</v>
      </c>
      <c r="G7" s="331" t="s">
        <v>1260</v>
      </c>
      <c r="H7" s="164" t="s">
        <v>1257</v>
      </c>
      <c r="I7" s="166">
        <v>53</v>
      </c>
    </row>
    <row r="8" spans="1:13">
      <c r="A8" s="162">
        <v>7</v>
      </c>
      <c r="B8" s="163" t="s">
        <v>1106</v>
      </c>
      <c r="C8" s="163" t="s">
        <v>1096</v>
      </c>
      <c r="D8" s="163" t="s">
        <v>1097</v>
      </c>
      <c r="E8" s="164">
        <v>7</v>
      </c>
      <c r="F8" s="165">
        <v>9.86</v>
      </c>
      <c r="G8" s="331" t="s">
        <v>1260</v>
      </c>
      <c r="H8" s="164" t="s">
        <v>1256</v>
      </c>
      <c r="I8" s="166">
        <v>62</v>
      </c>
    </row>
    <row r="9" spans="1:13">
      <c r="A9" s="162">
        <v>8</v>
      </c>
      <c r="B9" s="163" t="s">
        <v>1107</v>
      </c>
      <c r="C9" s="163" t="s">
        <v>1096</v>
      </c>
      <c r="D9" s="163" t="s">
        <v>1105</v>
      </c>
      <c r="E9" s="164">
        <v>5</v>
      </c>
      <c r="F9" s="165">
        <v>6.14</v>
      </c>
      <c r="G9" s="331" t="s">
        <v>1260</v>
      </c>
      <c r="H9" s="164" t="s">
        <v>1256</v>
      </c>
      <c r="I9" s="166">
        <v>69</v>
      </c>
      <c r="K9" s="201" t="s">
        <v>1282</v>
      </c>
      <c r="L9" t="s">
        <v>1298</v>
      </c>
      <c r="M9" t="s">
        <v>1297</v>
      </c>
    </row>
    <row r="10" spans="1:13">
      <c r="A10" s="162">
        <v>9</v>
      </c>
      <c r="B10" s="163" t="s">
        <v>1108</v>
      </c>
      <c r="C10" s="163" t="s">
        <v>1096</v>
      </c>
      <c r="D10" s="163" t="s">
        <v>1103</v>
      </c>
      <c r="E10" s="164">
        <v>3</v>
      </c>
      <c r="F10" s="165">
        <v>8.43</v>
      </c>
      <c r="G10" s="331" t="s">
        <v>1260</v>
      </c>
      <c r="H10" s="164" t="s">
        <v>1257</v>
      </c>
      <c r="I10" s="166">
        <v>47</v>
      </c>
      <c r="K10" s="275" t="s">
        <v>1299</v>
      </c>
      <c r="L10" s="329">
        <v>69</v>
      </c>
      <c r="M10" s="329">
        <v>69</v>
      </c>
    </row>
    <row r="11" spans="1:13">
      <c r="A11" s="162">
        <v>10</v>
      </c>
      <c r="B11" s="163" t="s">
        <v>1109</v>
      </c>
      <c r="C11" s="163" t="s">
        <v>1096</v>
      </c>
      <c r="D11" s="163" t="s">
        <v>1103</v>
      </c>
      <c r="E11" s="164">
        <v>10</v>
      </c>
      <c r="F11" s="165">
        <v>9.65</v>
      </c>
      <c r="G11" s="331" t="s">
        <v>1260</v>
      </c>
      <c r="H11" s="164" t="s">
        <v>1257</v>
      </c>
      <c r="I11" s="166">
        <v>49</v>
      </c>
      <c r="K11" s="275" t="s">
        <v>1300</v>
      </c>
      <c r="L11" s="329">
        <v>123</v>
      </c>
      <c r="M11" s="329">
        <v>123</v>
      </c>
    </row>
    <row r="12" spans="1:13">
      <c r="A12" s="162">
        <v>11</v>
      </c>
      <c r="B12" s="163" t="s">
        <v>1110</v>
      </c>
      <c r="C12" s="163" t="s">
        <v>1096</v>
      </c>
      <c r="D12" s="163" t="s">
        <v>1111</v>
      </c>
      <c r="E12" s="164">
        <v>4</v>
      </c>
      <c r="F12" s="165">
        <v>9.7200000000000006</v>
      </c>
      <c r="G12" s="331" t="s">
        <v>1260</v>
      </c>
      <c r="H12" s="164" t="s">
        <v>1256</v>
      </c>
      <c r="I12" s="166">
        <v>28</v>
      </c>
      <c r="K12" s="275" t="s">
        <v>1301</v>
      </c>
      <c r="L12" s="329">
        <v>201</v>
      </c>
      <c r="M12" s="329">
        <v>201</v>
      </c>
    </row>
    <row r="13" spans="1:13">
      <c r="A13" s="162">
        <v>12</v>
      </c>
      <c r="B13" s="163" t="s">
        <v>1112</v>
      </c>
      <c r="C13" s="163" t="s">
        <v>1113</v>
      </c>
      <c r="D13" s="163" t="s">
        <v>1097</v>
      </c>
      <c r="E13" s="164">
        <v>4</v>
      </c>
      <c r="F13" s="165">
        <v>3.07</v>
      </c>
      <c r="G13" s="331" t="s">
        <v>1260</v>
      </c>
      <c r="H13" s="164" t="s">
        <v>1257</v>
      </c>
      <c r="I13" s="166">
        <v>62</v>
      </c>
      <c r="K13" s="333" t="s">
        <v>1302</v>
      </c>
      <c r="L13" s="334">
        <v>190</v>
      </c>
      <c r="M13" s="334">
        <v>190</v>
      </c>
    </row>
    <row r="14" spans="1:13">
      <c r="A14" s="162">
        <v>13</v>
      </c>
      <c r="B14" s="163" t="s">
        <v>1114</v>
      </c>
      <c r="C14" s="163" t="s">
        <v>1096</v>
      </c>
      <c r="D14" s="163" t="s">
        <v>1103</v>
      </c>
      <c r="E14" s="164">
        <v>8</v>
      </c>
      <c r="F14" s="165">
        <v>2.27</v>
      </c>
      <c r="G14" s="331" t="s">
        <v>1260</v>
      </c>
      <c r="H14" s="164" t="s">
        <v>1257</v>
      </c>
      <c r="I14" s="166">
        <v>56</v>
      </c>
      <c r="K14" s="275" t="s">
        <v>1303</v>
      </c>
      <c r="L14" s="329">
        <v>155</v>
      </c>
      <c r="M14" s="329">
        <v>155</v>
      </c>
    </row>
    <row r="15" spans="1:13">
      <c r="A15" s="162">
        <v>14</v>
      </c>
      <c r="B15" s="163" t="s">
        <v>205</v>
      </c>
      <c r="C15" s="163" t="s">
        <v>1096</v>
      </c>
      <c r="D15" s="163" t="s">
        <v>1111</v>
      </c>
      <c r="E15" s="164">
        <v>10</v>
      </c>
      <c r="F15" s="165">
        <v>4.71</v>
      </c>
      <c r="G15" s="331" t="s">
        <v>1260</v>
      </c>
      <c r="H15" s="164" t="s">
        <v>1257</v>
      </c>
      <c r="I15" s="166">
        <v>53</v>
      </c>
      <c r="K15" s="275" t="s">
        <v>1304</v>
      </c>
      <c r="L15" s="329">
        <v>62</v>
      </c>
      <c r="M15" s="329">
        <v>62</v>
      </c>
    </row>
    <row r="16" spans="1:13">
      <c r="A16" s="162">
        <v>15</v>
      </c>
      <c r="B16" s="163" t="s">
        <v>1115</v>
      </c>
      <c r="C16" s="163" t="s">
        <v>1096</v>
      </c>
      <c r="D16" s="163" t="s">
        <v>1111</v>
      </c>
      <c r="E16" s="164">
        <v>8</v>
      </c>
      <c r="F16" s="165">
        <v>7.33</v>
      </c>
      <c r="G16" s="331" t="s">
        <v>1260</v>
      </c>
      <c r="H16" s="164" t="s">
        <v>1257</v>
      </c>
      <c r="I16" s="166">
        <v>79</v>
      </c>
      <c r="K16" s="275" t="s">
        <v>1283</v>
      </c>
      <c r="L16" s="329">
        <v>800</v>
      </c>
      <c r="M16" s="329">
        <v>800</v>
      </c>
    </row>
    <row r="17" spans="1:9">
      <c r="A17" s="162">
        <v>16</v>
      </c>
      <c r="B17" s="163" t="s">
        <v>1116</v>
      </c>
      <c r="C17" s="163" t="s">
        <v>1096</v>
      </c>
      <c r="D17" s="163" t="s">
        <v>1097</v>
      </c>
      <c r="E17" s="164">
        <v>9</v>
      </c>
      <c r="F17" s="165">
        <v>4.42</v>
      </c>
      <c r="G17" s="331" t="s">
        <v>1260</v>
      </c>
      <c r="H17" s="164" t="s">
        <v>1257</v>
      </c>
      <c r="I17" s="166">
        <v>64</v>
      </c>
    </row>
    <row r="18" spans="1:9">
      <c r="A18" s="162">
        <v>17</v>
      </c>
      <c r="B18" s="163" t="s">
        <v>1117</v>
      </c>
      <c r="C18" s="163" t="s">
        <v>1099</v>
      </c>
      <c r="D18" s="163" t="s">
        <v>1100</v>
      </c>
      <c r="E18" s="164">
        <v>4</v>
      </c>
      <c r="F18" s="165">
        <v>9.98</v>
      </c>
      <c r="G18" s="331" t="s">
        <v>1260</v>
      </c>
      <c r="H18" s="164" t="s">
        <v>1257</v>
      </c>
      <c r="I18" s="166">
        <v>72</v>
      </c>
    </row>
    <row r="19" spans="1:9">
      <c r="A19" s="162">
        <v>18</v>
      </c>
      <c r="B19" s="163" t="s">
        <v>1107</v>
      </c>
      <c r="C19" s="163" t="s">
        <v>1096</v>
      </c>
      <c r="D19" s="163" t="s">
        <v>1097</v>
      </c>
      <c r="E19" s="164">
        <v>10</v>
      </c>
      <c r="F19" s="165">
        <v>3.62</v>
      </c>
      <c r="G19" s="331" t="s">
        <v>1259</v>
      </c>
      <c r="H19" s="164" t="s">
        <v>1256</v>
      </c>
      <c r="I19" s="166">
        <v>52</v>
      </c>
    </row>
    <row r="20" spans="1:9">
      <c r="A20" s="162">
        <v>19</v>
      </c>
      <c r="B20" s="163" t="s">
        <v>1118</v>
      </c>
      <c r="C20" s="163" t="s">
        <v>1099</v>
      </c>
      <c r="D20" s="163" t="s">
        <v>1103</v>
      </c>
      <c r="E20" s="164">
        <v>5</v>
      </c>
      <c r="F20" s="165">
        <v>9.4700000000000006</v>
      </c>
      <c r="G20" s="331" t="s">
        <v>1260</v>
      </c>
      <c r="H20" s="164" t="s">
        <v>1256</v>
      </c>
      <c r="I20" s="166">
        <v>69</v>
      </c>
    </row>
    <row r="21" spans="1:9">
      <c r="A21" s="162">
        <v>20</v>
      </c>
      <c r="B21" s="163" t="s">
        <v>1119</v>
      </c>
      <c r="C21" s="163" t="s">
        <v>1096</v>
      </c>
      <c r="D21" s="163" t="s">
        <v>1097</v>
      </c>
      <c r="E21" s="164">
        <v>2</v>
      </c>
      <c r="F21" s="165">
        <v>4.0599999999999996</v>
      </c>
      <c r="G21" s="331" t="s">
        <v>1260</v>
      </c>
      <c r="H21" s="164" t="s">
        <v>1257</v>
      </c>
      <c r="I21" s="166">
        <v>56</v>
      </c>
    </row>
    <row r="22" spans="1:9">
      <c r="A22" s="162">
        <v>21</v>
      </c>
      <c r="B22" s="163" t="s">
        <v>1120</v>
      </c>
      <c r="C22" s="163" t="s">
        <v>1099</v>
      </c>
      <c r="D22" s="163" t="s">
        <v>1105</v>
      </c>
      <c r="E22" s="164">
        <v>1</v>
      </c>
      <c r="F22" s="165">
        <v>7.9</v>
      </c>
      <c r="G22" s="331" t="s">
        <v>1260</v>
      </c>
      <c r="H22" s="164" t="s">
        <v>1257</v>
      </c>
      <c r="I22" s="166">
        <v>45</v>
      </c>
    </row>
    <row r="23" spans="1:9">
      <c r="A23" s="162">
        <v>22</v>
      </c>
      <c r="B23" s="163" t="s">
        <v>1121</v>
      </c>
      <c r="C23" s="163" t="s">
        <v>1099</v>
      </c>
      <c r="D23" s="163" t="s">
        <v>1097</v>
      </c>
      <c r="E23" s="164">
        <v>10</v>
      </c>
      <c r="F23" s="165">
        <v>9.0399999999999991</v>
      </c>
      <c r="G23" s="331" t="s">
        <v>1260</v>
      </c>
      <c r="H23" s="164" t="s">
        <v>1257</v>
      </c>
      <c r="I23" s="166">
        <v>41</v>
      </c>
    </row>
    <row r="24" spans="1:9">
      <c r="A24" s="162">
        <v>23</v>
      </c>
      <c r="B24" s="163" t="s">
        <v>1122</v>
      </c>
      <c r="C24" s="163" t="s">
        <v>1096</v>
      </c>
      <c r="D24" s="163" t="s">
        <v>1097</v>
      </c>
      <c r="E24" s="164">
        <v>2</v>
      </c>
      <c r="F24" s="165">
        <v>6.45</v>
      </c>
      <c r="G24" s="331" t="s">
        <v>1260</v>
      </c>
      <c r="H24" s="164" t="s">
        <v>1257</v>
      </c>
      <c r="I24" s="166">
        <v>24</v>
      </c>
    </row>
    <row r="25" spans="1:9">
      <c r="A25" s="162">
        <v>24</v>
      </c>
      <c r="B25" s="163" t="s">
        <v>1123</v>
      </c>
      <c r="C25" s="163" t="s">
        <v>1099</v>
      </c>
      <c r="D25" s="163" t="s">
        <v>1103</v>
      </c>
      <c r="E25" s="164">
        <v>7</v>
      </c>
      <c r="F25" s="165">
        <v>1.58</v>
      </c>
      <c r="G25" s="331" t="s">
        <v>1260</v>
      </c>
      <c r="H25" s="164" t="s">
        <v>1257</v>
      </c>
      <c r="I25" s="166">
        <v>67</v>
      </c>
    </row>
    <row r="26" spans="1:9">
      <c r="A26" s="162">
        <v>25</v>
      </c>
      <c r="B26" s="163" t="s">
        <v>1109</v>
      </c>
      <c r="C26" s="163" t="s">
        <v>1096</v>
      </c>
      <c r="D26" s="163" t="s">
        <v>1103</v>
      </c>
      <c r="E26" s="164">
        <v>3</v>
      </c>
      <c r="F26" s="165">
        <v>9.4499999999999993</v>
      </c>
      <c r="G26" s="331" t="s">
        <v>1259</v>
      </c>
      <c r="H26" s="164" t="s">
        <v>1257</v>
      </c>
      <c r="I26" s="166">
        <v>53</v>
      </c>
    </row>
    <row r="27" spans="1:9">
      <c r="A27" s="162">
        <v>26</v>
      </c>
      <c r="B27" s="163" t="s">
        <v>1098</v>
      </c>
      <c r="C27" s="163" t="s">
        <v>1099</v>
      </c>
      <c r="D27" s="163" t="s">
        <v>1105</v>
      </c>
      <c r="E27" s="164">
        <v>5</v>
      </c>
      <c r="F27" s="165">
        <v>9.8000000000000007</v>
      </c>
      <c r="G27" s="331" t="s">
        <v>1260</v>
      </c>
      <c r="H27" s="164" t="s">
        <v>1257</v>
      </c>
      <c r="I27" s="166">
        <v>62</v>
      </c>
    </row>
    <row r="28" spans="1:9">
      <c r="A28" s="162">
        <v>27</v>
      </c>
      <c r="B28" s="163" t="s">
        <v>1124</v>
      </c>
      <c r="C28" s="163" t="s">
        <v>1113</v>
      </c>
      <c r="D28" s="163" t="s">
        <v>1105</v>
      </c>
      <c r="E28" s="164">
        <v>2</v>
      </c>
      <c r="F28" s="165">
        <v>4.21</v>
      </c>
      <c r="G28" s="331" t="s">
        <v>1260</v>
      </c>
      <c r="H28" s="164" t="s">
        <v>1257</v>
      </c>
      <c r="I28" s="166">
        <v>31</v>
      </c>
    </row>
    <row r="29" spans="1:9">
      <c r="A29" s="162">
        <v>28</v>
      </c>
      <c r="B29" s="163" t="s">
        <v>1120</v>
      </c>
      <c r="C29" s="163" t="s">
        <v>1099</v>
      </c>
      <c r="D29" s="163" t="s">
        <v>1097</v>
      </c>
      <c r="E29" s="164">
        <v>8</v>
      </c>
      <c r="F29" s="165">
        <v>6.51</v>
      </c>
      <c r="G29" s="331" t="s">
        <v>1259</v>
      </c>
      <c r="H29" s="164" t="s">
        <v>1257</v>
      </c>
      <c r="I29" s="166">
        <v>42</v>
      </c>
    </row>
    <row r="30" spans="1:9">
      <c r="A30" s="162">
        <v>29</v>
      </c>
      <c r="B30" s="163" t="s">
        <v>1125</v>
      </c>
      <c r="C30" s="163" t="s">
        <v>1096</v>
      </c>
      <c r="D30" s="163" t="s">
        <v>1097</v>
      </c>
      <c r="E30" s="164">
        <v>9</v>
      </c>
      <c r="F30" s="165">
        <v>6.79</v>
      </c>
      <c r="G30" s="331" t="s">
        <v>1260</v>
      </c>
      <c r="H30" s="164" t="s">
        <v>1257</v>
      </c>
      <c r="I30" s="166">
        <v>61</v>
      </c>
    </row>
    <row r="31" spans="1:9">
      <c r="A31" s="162">
        <v>30</v>
      </c>
      <c r="B31" s="163" t="s">
        <v>1124</v>
      </c>
      <c r="C31" s="163" t="s">
        <v>1113</v>
      </c>
      <c r="D31" s="163" t="s">
        <v>1100</v>
      </c>
      <c r="E31" s="164">
        <v>1</v>
      </c>
      <c r="F31" s="165">
        <v>5.8</v>
      </c>
      <c r="G31" s="331" t="s">
        <v>1260</v>
      </c>
      <c r="H31" s="164" t="s">
        <v>1257</v>
      </c>
      <c r="I31" s="166">
        <v>21</v>
      </c>
    </row>
    <row r="32" spans="1:9">
      <c r="A32" s="162">
        <v>31</v>
      </c>
      <c r="B32" s="163" t="s">
        <v>1095</v>
      </c>
      <c r="C32" s="163" t="s">
        <v>1096</v>
      </c>
      <c r="D32" s="163" t="s">
        <v>1111</v>
      </c>
      <c r="E32" s="164">
        <v>6</v>
      </c>
      <c r="F32" s="165">
        <v>2.92</v>
      </c>
      <c r="G32" s="331" t="s">
        <v>1260</v>
      </c>
      <c r="H32" s="164" t="s">
        <v>1257</v>
      </c>
      <c r="I32" s="166">
        <v>40</v>
      </c>
    </row>
    <row r="33" spans="1:9">
      <c r="A33" s="162">
        <v>32</v>
      </c>
      <c r="B33" s="163" t="s">
        <v>1112</v>
      </c>
      <c r="C33" s="163" t="s">
        <v>1113</v>
      </c>
      <c r="D33" s="163" t="s">
        <v>1100</v>
      </c>
      <c r="E33" s="164">
        <v>1</v>
      </c>
      <c r="F33" s="165">
        <v>1.28</v>
      </c>
      <c r="G33" s="331" t="s">
        <v>1260</v>
      </c>
      <c r="H33" s="164" t="s">
        <v>1257</v>
      </c>
      <c r="I33" s="166">
        <v>36</v>
      </c>
    </row>
    <row r="34" spans="1:9">
      <c r="A34" s="162">
        <v>33</v>
      </c>
      <c r="B34" s="163" t="s">
        <v>1120</v>
      </c>
      <c r="C34" s="163" t="s">
        <v>1099</v>
      </c>
      <c r="D34" s="163" t="s">
        <v>1111</v>
      </c>
      <c r="E34" s="164">
        <v>10</v>
      </c>
      <c r="F34" s="165">
        <v>5.95</v>
      </c>
      <c r="G34" s="331" t="s">
        <v>1260</v>
      </c>
      <c r="H34" s="164" t="s">
        <v>1257</v>
      </c>
      <c r="I34" s="166">
        <v>49</v>
      </c>
    </row>
    <row r="35" spans="1:9">
      <c r="A35" s="162">
        <v>34</v>
      </c>
      <c r="B35" s="163" t="s">
        <v>1126</v>
      </c>
      <c r="C35" s="163" t="s">
        <v>1099</v>
      </c>
      <c r="D35" s="163" t="s">
        <v>1097</v>
      </c>
      <c r="E35" s="164">
        <v>1</v>
      </c>
      <c r="F35" s="165">
        <v>8.1300000000000008</v>
      </c>
      <c r="G35" s="331" t="s">
        <v>1260</v>
      </c>
      <c r="H35" s="164" t="s">
        <v>1256</v>
      </c>
      <c r="I35" s="166">
        <v>36</v>
      </c>
    </row>
    <row r="36" spans="1:9">
      <c r="A36" s="162">
        <v>35</v>
      </c>
      <c r="B36" s="163" t="s">
        <v>1127</v>
      </c>
      <c r="C36" s="163" t="s">
        <v>1096</v>
      </c>
      <c r="D36" s="163" t="s">
        <v>1097</v>
      </c>
      <c r="E36" s="164">
        <v>6</v>
      </c>
      <c r="F36" s="165">
        <v>2.93</v>
      </c>
      <c r="G36" s="331" t="s">
        <v>1260</v>
      </c>
      <c r="H36" s="164" t="s">
        <v>1257</v>
      </c>
      <c r="I36" s="166">
        <v>40</v>
      </c>
    </row>
    <row r="37" spans="1:9">
      <c r="A37" s="162">
        <v>36</v>
      </c>
      <c r="B37" s="163" t="s">
        <v>1104</v>
      </c>
      <c r="C37" s="163" t="s">
        <v>1099</v>
      </c>
      <c r="D37" s="163" t="s">
        <v>1097</v>
      </c>
      <c r="E37" s="164">
        <v>7</v>
      </c>
      <c r="F37" s="165">
        <v>4.8</v>
      </c>
      <c r="G37" s="331" t="s">
        <v>1260</v>
      </c>
      <c r="H37" s="164" t="s">
        <v>1257</v>
      </c>
      <c r="I37" s="166">
        <v>77</v>
      </c>
    </row>
    <row r="38" spans="1:9">
      <c r="A38" s="162">
        <v>37</v>
      </c>
      <c r="B38" s="163" t="s">
        <v>1128</v>
      </c>
      <c r="C38" s="163" t="s">
        <v>1099</v>
      </c>
      <c r="D38" s="163" t="s">
        <v>1100</v>
      </c>
      <c r="E38" s="164">
        <v>6</v>
      </c>
      <c r="F38" s="165">
        <v>3.7</v>
      </c>
      <c r="G38" s="331" t="s">
        <v>1260</v>
      </c>
      <c r="H38" s="164" t="s">
        <v>1257</v>
      </c>
      <c r="I38" s="166">
        <v>28</v>
      </c>
    </row>
    <row r="39" spans="1:9">
      <c r="A39" s="162">
        <v>38</v>
      </c>
      <c r="B39" s="163" t="s">
        <v>1129</v>
      </c>
      <c r="C39" s="163" t="s">
        <v>1096</v>
      </c>
      <c r="D39" s="163" t="s">
        <v>1100</v>
      </c>
      <c r="E39" s="164">
        <v>1</v>
      </c>
      <c r="F39" s="165">
        <v>8.66</v>
      </c>
      <c r="G39" s="331" t="s">
        <v>1260</v>
      </c>
      <c r="H39" s="164" t="s">
        <v>1257</v>
      </c>
      <c r="I39" s="166">
        <v>40</v>
      </c>
    </row>
    <row r="40" spans="1:9">
      <c r="A40" s="162">
        <v>39</v>
      </c>
      <c r="B40" s="163" t="s">
        <v>1119</v>
      </c>
      <c r="C40" s="163" t="s">
        <v>1096</v>
      </c>
      <c r="D40" s="163" t="s">
        <v>1097</v>
      </c>
      <c r="E40" s="164">
        <v>2</v>
      </c>
      <c r="F40" s="165">
        <v>4.42</v>
      </c>
      <c r="G40" s="331" t="s">
        <v>1260</v>
      </c>
      <c r="H40" s="164" t="s">
        <v>1256</v>
      </c>
      <c r="I40" s="166">
        <v>30</v>
      </c>
    </row>
    <row r="41" spans="1:9">
      <c r="A41" s="162">
        <v>40</v>
      </c>
      <c r="B41" s="163" t="s">
        <v>1130</v>
      </c>
      <c r="C41" s="163" t="s">
        <v>1099</v>
      </c>
      <c r="D41" s="163" t="s">
        <v>1105</v>
      </c>
      <c r="E41" s="164">
        <v>7</v>
      </c>
      <c r="F41" s="165">
        <v>9.6999999999999993</v>
      </c>
      <c r="G41" s="331" t="s">
        <v>1260</v>
      </c>
      <c r="H41" s="164" t="s">
        <v>1257</v>
      </c>
      <c r="I41" s="166">
        <v>37</v>
      </c>
    </row>
    <row r="42" spans="1:9">
      <c r="A42" s="162">
        <v>41</v>
      </c>
      <c r="B42" s="163" t="s">
        <v>1131</v>
      </c>
      <c r="C42" s="163" t="s">
        <v>1096</v>
      </c>
      <c r="D42" s="163" t="s">
        <v>1097</v>
      </c>
      <c r="E42" s="164">
        <v>7</v>
      </c>
      <c r="F42" s="165">
        <v>5.12</v>
      </c>
      <c r="G42" s="331" t="s">
        <v>1259</v>
      </c>
      <c r="H42" s="164" t="s">
        <v>1257</v>
      </c>
      <c r="I42" s="166">
        <v>42</v>
      </c>
    </row>
    <row r="43" spans="1:9">
      <c r="A43" s="162">
        <v>42</v>
      </c>
      <c r="B43" s="163" t="s">
        <v>1132</v>
      </c>
      <c r="C43" s="163" t="s">
        <v>1096</v>
      </c>
      <c r="D43" s="163" t="s">
        <v>1103</v>
      </c>
      <c r="E43" s="164">
        <v>1</v>
      </c>
      <c r="F43" s="165">
        <v>7.71</v>
      </c>
      <c r="G43" s="331" t="s">
        <v>1259</v>
      </c>
      <c r="H43" s="164" t="s">
        <v>1257</v>
      </c>
      <c r="I43" s="166">
        <v>60</v>
      </c>
    </row>
    <row r="44" spans="1:9">
      <c r="A44" s="162">
        <v>43</v>
      </c>
      <c r="B44" s="163" t="s">
        <v>1133</v>
      </c>
      <c r="C44" s="163" t="s">
        <v>1096</v>
      </c>
      <c r="D44" s="163" t="s">
        <v>1105</v>
      </c>
      <c r="E44" s="164">
        <v>10</v>
      </c>
      <c r="F44" s="165">
        <v>4.0599999999999996</v>
      </c>
      <c r="G44" s="331" t="s">
        <v>1259</v>
      </c>
      <c r="H44" s="164" t="s">
        <v>1257</v>
      </c>
      <c r="I44" s="166">
        <v>59</v>
      </c>
    </row>
    <row r="45" spans="1:9">
      <c r="A45" s="162">
        <v>44</v>
      </c>
      <c r="B45" s="163" t="s">
        <v>1132</v>
      </c>
      <c r="C45" s="163" t="s">
        <v>1096</v>
      </c>
      <c r="D45" s="163" t="s">
        <v>1105</v>
      </c>
      <c r="E45" s="164">
        <v>4</v>
      </c>
      <c r="F45" s="165">
        <v>4.99</v>
      </c>
      <c r="G45" s="331" t="s">
        <v>1260</v>
      </c>
      <c r="H45" s="164" t="s">
        <v>1257</v>
      </c>
      <c r="I45" s="166">
        <v>37</v>
      </c>
    </row>
    <row r="46" spans="1:9">
      <c r="A46" s="162">
        <v>45</v>
      </c>
      <c r="B46" s="163" t="s">
        <v>1120</v>
      </c>
      <c r="C46" s="163" t="s">
        <v>1099</v>
      </c>
      <c r="D46" s="163" t="s">
        <v>1103</v>
      </c>
      <c r="E46" s="164">
        <v>5</v>
      </c>
      <c r="F46" s="165">
        <v>3.27</v>
      </c>
      <c r="G46" s="331" t="s">
        <v>1260</v>
      </c>
      <c r="H46" s="164" t="s">
        <v>1256</v>
      </c>
      <c r="I46" s="166">
        <v>62</v>
      </c>
    </row>
    <row r="47" spans="1:9">
      <c r="A47" s="162">
        <v>46</v>
      </c>
      <c r="B47" s="163" t="s">
        <v>1119</v>
      </c>
      <c r="C47" s="163" t="s">
        <v>1096</v>
      </c>
      <c r="D47" s="163" t="s">
        <v>1111</v>
      </c>
      <c r="E47" s="164">
        <v>7</v>
      </c>
      <c r="F47" s="165">
        <v>2.19</v>
      </c>
      <c r="G47" s="331" t="s">
        <v>1260</v>
      </c>
      <c r="H47" s="164" t="s">
        <v>1257</v>
      </c>
      <c r="I47" s="166">
        <v>22</v>
      </c>
    </row>
    <row r="48" spans="1:9">
      <c r="A48" s="162">
        <v>47</v>
      </c>
      <c r="B48" s="163" t="s">
        <v>1134</v>
      </c>
      <c r="C48" s="163" t="s">
        <v>1096</v>
      </c>
      <c r="D48" s="163" t="s">
        <v>1103</v>
      </c>
      <c r="E48" s="164">
        <v>3</v>
      </c>
      <c r="F48" s="165">
        <v>8.06</v>
      </c>
      <c r="G48" s="331" t="s">
        <v>1260</v>
      </c>
      <c r="H48" s="164" t="s">
        <v>1256</v>
      </c>
      <c r="I48" s="166">
        <v>43</v>
      </c>
    </row>
    <row r="49" spans="1:9">
      <c r="A49" s="162">
        <v>48</v>
      </c>
      <c r="B49" s="163" t="s">
        <v>1125</v>
      </c>
      <c r="C49" s="163" t="s">
        <v>1096</v>
      </c>
      <c r="D49" s="163" t="s">
        <v>1105</v>
      </c>
      <c r="E49" s="164">
        <v>6</v>
      </c>
      <c r="F49" s="165">
        <v>6.98</v>
      </c>
      <c r="G49" s="331" t="s">
        <v>1260</v>
      </c>
      <c r="H49" s="164" t="s">
        <v>1257</v>
      </c>
      <c r="I49" s="166">
        <v>43</v>
      </c>
    </row>
    <row r="50" spans="1:9">
      <c r="A50" s="162">
        <v>49</v>
      </c>
      <c r="B50" s="163" t="s">
        <v>1108</v>
      </c>
      <c r="C50" s="163" t="s">
        <v>1096</v>
      </c>
      <c r="D50" s="163" t="s">
        <v>1105</v>
      </c>
      <c r="E50" s="164">
        <v>8</v>
      </c>
      <c r="F50" s="165">
        <v>5.83</v>
      </c>
      <c r="G50" s="331" t="s">
        <v>1260</v>
      </c>
      <c r="H50" s="164" t="s">
        <v>1257</v>
      </c>
      <c r="I50" s="166">
        <v>24</v>
      </c>
    </row>
    <row r="51" spans="1:9">
      <c r="A51" s="162">
        <v>50</v>
      </c>
      <c r="B51" s="163" t="s">
        <v>1104</v>
      </c>
      <c r="C51" s="163" t="s">
        <v>1099</v>
      </c>
      <c r="D51" s="163" t="s">
        <v>1097</v>
      </c>
      <c r="E51" s="164">
        <v>3</v>
      </c>
      <c r="F51" s="165">
        <v>3.9</v>
      </c>
      <c r="G51" s="331" t="s">
        <v>1260</v>
      </c>
      <c r="H51" s="164" t="s">
        <v>1257</v>
      </c>
      <c r="I51" s="166">
        <v>51</v>
      </c>
    </row>
    <row r="52" spans="1:9">
      <c r="A52" s="162">
        <v>51</v>
      </c>
      <c r="B52" s="163" t="s">
        <v>1109</v>
      </c>
      <c r="C52" s="163" t="s">
        <v>1096</v>
      </c>
      <c r="D52" s="163" t="s">
        <v>1105</v>
      </c>
      <c r="E52" s="164">
        <v>9</v>
      </c>
      <c r="F52" s="165">
        <v>8.18</v>
      </c>
      <c r="G52" s="331" t="s">
        <v>1259</v>
      </c>
      <c r="H52" s="164" t="s">
        <v>1257</v>
      </c>
      <c r="I52" s="166">
        <v>38</v>
      </c>
    </row>
    <row r="53" spans="1:9">
      <c r="A53" s="162">
        <v>52</v>
      </c>
      <c r="B53" s="163" t="s">
        <v>1135</v>
      </c>
      <c r="C53" s="163" t="s">
        <v>1102</v>
      </c>
      <c r="D53" s="163" t="s">
        <v>1097</v>
      </c>
      <c r="E53" s="164">
        <v>9</v>
      </c>
      <c r="F53" s="165">
        <v>2.56</v>
      </c>
      <c r="G53" s="331" t="s">
        <v>1260</v>
      </c>
      <c r="H53" s="164" t="s">
        <v>1256</v>
      </c>
      <c r="I53" s="166">
        <v>49</v>
      </c>
    </row>
    <row r="54" spans="1:9">
      <c r="A54" s="162">
        <v>53</v>
      </c>
      <c r="B54" s="163" t="s">
        <v>1104</v>
      </c>
      <c r="C54" s="163" t="s">
        <v>1099</v>
      </c>
      <c r="D54" s="163" t="s">
        <v>1103</v>
      </c>
      <c r="E54" s="164">
        <v>2</v>
      </c>
      <c r="F54" s="165">
        <v>3.55</v>
      </c>
      <c r="G54" s="331" t="s">
        <v>1259</v>
      </c>
      <c r="H54" s="164" t="s">
        <v>1257</v>
      </c>
      <c r="I54" s="166">
        <v>30</v>
      </c>
    </row>
    <row r="55" spans="1:9">
      <c r="A55" s="162">
        <v>54</v>
      </c>
      <c r="B55" s="163" t="s">
        <v>1132</v>
      </c>
      <c r="C55" s="163" t="s">
        <v>1096</v>
      </c>
      <c r="D55" s="163" t="s">
        <v>1103</v>
      </c>
      <c r="E55" s="164">
        <v>7</v>
      </c>
      <c r="F55" s="165">
        <v>1.1100000000000001</v>
      </c>
      <c r="G55" s="331" t="s">
        <v>1260</v>
      </c>
      <c r="H55" s="164" t="s">
        <v>1257</v>
      </c>
      <c r="I55" s="166">
        <v>41</v>
      </c>
    </row>
    <row r="56" spans="1:9">
      <c r="A56" s="162">
        <v>55</v>
      </c>
      <c r="B56" s="163" t="s">
        <v>1124</v>
      </c>
      <c r="C56" s="163" t="s">
        <v>1113</v>
      </c>
      <c r="D56" s="163" t="s">
        <v>1103</v>
      </c>
      <c r="E56" s="164">
        <v>1</v>
      </c>
      <c r="F56" s="165">
        <v>4.78</v>
      </c>
      <c r="G56" s="331" t="s">
        <v>1260</v>
      </c>
      <c r="H56" s="164" t="s">
        <v>1256</v>
      </c>
      <c r="I56" s="166">
        <v>44</v>
      </c>
    </row>
    <row r="57" spans="1:9">
      <c r="A57" s="162">
        <v>56</v>
      </c>
      <c r="B57" s="163" t="s">
        <v>1136</v>
      </c>
      <c r="C57" s="163" t="s">
        <v>1096</v>
      </c>
      <c r="D57" s="163" t="s">
        <v>1105</v>
      </c>
      <c r="E57" s="164">
        <v>5</v>
      </c>
      <c r="F57" s="165">
        <v>9.2200000000000006</v>
      </c>
      <c r="G57" s="331" t="s">
        <v>1260</v>
      </c>
      <c r="H57" s="164" t="s">
        <v>1257</v>
      </c>
      <c r="I57" s="166">
        <v>52</v>
      </c>
    </row>
    <row r="58" spans="1:9">
      <c r="A58" s="162">
        <v>57</v>
      </c>
      <c r="B58" s="163" t="s">
        <v>1116</v>
      </c>
      <c r="C58" s="163" t="s">
        <v>1096</v>
      </c>
      <c r="D58" s="163" t="s">
        <v>1105</v>
      </c>
      <c r="E58" s="164">
        <v>8</v>
      </c>
      <c r="F58" s="165">
        <v>7.85</v>
      </c>
      <c r="G58" s="331" t="s">
        <v>1259</v>
      </c>
      <c r="H58" s="164" t="s">
        <v>1257</v>
      </c>
      <c r="I58" s="166">
        <v>39</v>
      </c>
    </row>
    <row r="59" spans="1:9">
      <c r="A59" s="162">
        <v>58</v>
      </c>
      <c r="B59" s="163" t="s">
        <v>1106</v>
      </c>
      <c r="C59" s="163" t="s">
        <v>1096</v>
      </c>
      <c r="D59" s="163" t="s">
        <v>1103</v>
      </c>
      <c r="E59" s="164">
        <v>9</v>
      </c>
      <c r="F59" s="165">
        <v>1.99</v>
      </c>
      <c r="G59" s="331" t="s">
        <v>1260</v>
      </c>
      <c r="H59" s="164" t="s">
        <v>1257</v>
      </c>
      <c r="I59" s="166">
        <v>60</v>
      </c>
    </row>
    <row r="60" spans="1:9">
      <c r="A60" s="162">
        <v>59</v>
      </c>
      <c r="B60" s="163" t="s">
        <v>1137</v>
      </c>
      <c r="C60" s="163" t="s">
        <v>1099</v>
      </c>
      <c r="D60" s="163" t="s">
        <v>1097</v>
      </c>
      <c r="E60" s="164">
        <v>10</v>
      </c>
      <c r="F60" s="165">
        <v>2.37</v>
      </c>
      <c r="G60" s="331" t="s">
        <v>1260</v>
      </c>
      <c r="H60" s="164" t="s">
        <v>1257</v>
      </c>
      <c r="I60" s="166">
        <v>52</v>
      </c>
    </row>
    <row r="61" spans="1:9">
      <c r="A61" s="162">
        <v>60</v>
      </c>
      <c r="B61" s="163" t="s">
        <v>1128</v>
      </c>
      <c r="C61" s="163" t="s">
        <v>1099</v>
      </c>
      <c r="D61" s="163" t="s">
        <v>1100</v>
      </c>
      <c r="E61" s="164">
        <v>5</v>
      </c>
      <c r="F61" s="165">
        <v>7.81</v>
      </c>
      <c r="G61" s="331" t="s">
        <v>1260</v>
      </c>
      <c r="H61" s="164" t="s">
        <v>1257</v>
      </c>
      <c r="I61" s="166">
        <v>64</v>
      </c>
    </row>
    <row r="62" spans="1:9">
      <c r="A62" s="162">
        <v>61</v>
      </c>
      <c r="B62" s="163" t="s">
        <v>1131</v>
      </c>
      <c r="C62" s="163" t="s">
        <v>1096</v>
      </c>
      <c r="D62" s="163" t="s">
        <v>1111</v>
      </c>
      <c r="E62" s="164">
        <v>2</v>
      </c>
      <c r="F62" s="165">
        <v>7.03</v>
      </c>
      <c r="G62" s="331" t="s">
        <v>1259</v>
      </c>
      <c r="H62" s="164" t="s">
        <v>1257</v>
      </c>
      <c r="I62" s="166">
        <v>30</v>
      </c>
    </row>
    <row r="63" spans="1:9">
      <c r="A63" s="162">
        <v>62</v>
      </c>
      <c r="B63" s="163" t="s">
        <v>1095</v>
      </c>
      <c r="C63" s="163" t="s">
        <v>1096</v>
      </c>
      <c r="D63" s="163" t="s">
        <v>1103</v>
      </c>
      <c r="E63" s="164">
        <v>1</v>
      </c>
      <c r="F63" s="165">
        <v>3.77</v>
      </c>
      <c r="G63" s="331" t="s">
        <v>1259</v>
      </c>
      <c r="H63" s="164" t="s">
        <v>1257</v>
      </c>
      <c r="I63" s="166">
        <v>62</v>
      </c>
    </row>
    <row r="64" spans="1:9">
      <c r="A64" s="162">
        <v>63</v>
      </c>
      <c r="B64" s="163" t="s">
        <v>1117</v>
      </c>
      <c r="C64" s="163" t="s">
        <v>1099</v>
      </c>
      <c r="D64" s="163" t="s">
        <v>1100</v>
      </c>
      <c r="E64" s="164">
        <v>2</v>
      </c>
      <c r="F64" s="165">
        <v>3.14</v>
      </c>
      <c r="G64" s="331" t="s">
        <v>1260</v>
      </c>
      <c r="H64" s="164" t="s">
        <v>1256</v>
      </c>
      <c r="I64" s="166">
        <v>57</v>
      </c>
    </row>
    <row r="65" spans="1:9">
      <c r="A65" s="162">
        <v>64</v>
      </c>
      <c r="B65" s="163" t="s">
        <v>1118</v>
      </c>
      <c r="C65" s="163" t="s">
        <v>1099</v>
      </c>
      <c r="D65" s="163" t="s">
        <v>1103</v>
      </c>
      <c r="E65" s="164">
        <v>3</v>
      </c>
      <c r="F65" s="165">
        <v>8.33</v>
      </c>
      <c r="G65" s="331" t="s">
        <v>1260</v>
      </c>
      <c r="H65" s="164" t="s">
        <v>1257</v>
      </c>
      <c r="I65" s="166">
        <v>36</v>
      </c>
    </row>
    <row r="66" spans="1:9">
      <c r="A66" s="162">
        <v>65</v>
      </c>
      <c r="B66" s="163" t="s">
        <v>1098</v>
      </c>
      <c r="C66" s="163" t="s">
        <v>1099</v>
      </c>
      <c r="D66" s="163" t="s">
        <v>1103</v>
      </c>
      <c r="E66" s="164">
        <v>5</v>
      </c>
      <c r="F66" s="165">
        <v>7.54</v>
      </c>
      <c r="G66" s="331" t="s">
        <v>1259</v>
      </c>
      <c r="H66" s="164" t="s">
        <v>1257</v>
      </c>
      <c r="I66" s="166">
        <v>51</v>
      </c>
    </row>
    <row r="67" spans="1:9">
      <c r="A67" s="162">
        <v>66</v>
      </c>
      <c r="B67" s="163" t="s">
        <v>1137</v>
      </c>
      <c r="C67" s="163" t="s">
        <v>1099</v>
      </c>
      <c r="D67" s="163" t="s">
        <v>1103</v>
      </c>
      <c r="E67" s="164">
        <v>6</v>
      </c>
      <c r="F67" s="165">
        <v>8.7899999999999991</v>
      </c>
      <c r="G67" s="331" t="s">
        <v>1259</v>
      </c>
      <c r="H67" s="164" t="s">
        <v>1257</v>
      </c>
      <c r="I67" s="166">
        <v>59</v>
      </c>
    </row>
    <row r="68" spans="1:9">
      <c r="A68" s="162">
        <v>67</v>
      </c>
      <c r="B68" s="163" t="s">
        <v>1117</v>
      </c>
      <c r="C68" s="163" t="s">
        <v>1099</v>
      </c>
      <c r="D68" s="163" t="s">
        <v>1103</v>
      </c>
      <c r="E68" s="164">
        <v>6</v>
      </c>
      <c r="F68" s="165">
        <v>2.37</v>
      </c>
      <c r="G68" s="331" t="s">
        <v>1259</v>
      </c>
      <c r="H68" s="164" t="s">
        <v>1257</v>
      </c>
      <c r="I68" s="166">
        <v>63</v>
      </c>
    </row>
    <row r="69" spans="1:9">
      <c r="A69" s="162">
        <v>68</v>
      </c>
      <c r="B69" s="163" t="s">
        <v>1124</v>
      </c>
      <c r="C69" s="163" t="s">
        <v>1113</v>
      </c>
      <c r="D69" s="163" t="s">
        <v>1105</v>
      </c>
      <c r="E69" s="164">
        <v>4</v>
      </c>
      <c r="F69" s="165">
        <v>5.12</v>
      </c>
      <c r="G69" s="331" t="s">
        <v>1260</v>
      </c>
      <c r="H69" s="164" t="s">
        <v>1257</v>
      </c>
      <c r="I69" s="166">
        <v>59</v>
      </c>
    </row>
    <row r="70" spans="1:9">
      <c r="A70" s="162">
        <v>69</v>
      </c>
      <c r="B70" s="163" t="s">
        <v>1131</v>
      </c>
      <c r="C70" s="163" t="s">
        <v>1096</v>
      </c>
      <c r="D70" s="163" t="s">
        <v>1103</v>
      </c>
      <c r="E70" s="164">
        <v>6</v>
      </c>
      <c r="F70" s="165">
        <v>3.45</v>
      </c>
      <c r="G70" s="331" t="s">
        <v>1260</v>
      </c>
      <c r="H70" s="164" t="s">
        <v>1257</v>
      </c>
      <c r="I70" s="166">
        <v>28</v>
      </c>
    </row>
    <row r="71" spans="1:9">
      <c r="A71" s="162">
        <v>70</v>
      </c>
      <c r="B71" s="163" t="s">
        <v>1110</v>
      </c>
      <c r="C71" s="163" t="s">
        <v>1096</v>
      </c>
      <c r="D71" s="163" t="s">
        <v>1105</v>
      </c>
      <c r="E71" s="164">
        <v>2</v>
      </c>
      <c r="F71" s="165">
        <v>5.66</v>
      </c>
      <c r="G71" s="331" t="s">
        <v>1259</v>
      </c>
      <c r="H71" s="164" t="s">
        <v>1257</v>
      </c>
      <c r="I71" s="166">
        <v>51</v>
      </c>
    </row>
    <row r="72" spans="1:9">
      <c r="A72" s="162">
        <v>71</v>
      </c>
      <c r="B72" s="163" t="s">
        <v>1118</v>
      </c>
      <c r="C72" s="163" t="s">
        <v>1099</v>
      </c>
      <c r="D72" s="163" t="s">
        <v>1103</v>
      </c>
      <c r="E72" s="164">
        <v>2</v>
      </c>
      <c r="F72" s="165">
        <v>8.7200000000000006</v>
      </c>
      <c r="G72" s="331" t="s">
        <v>1260</v>
      </c>
      <c r="H72" s="164" t="s">
        <v>1257</v>
      </c>
      <c r="I72" s="166">
        <v>55</v>
      </c>
    </row>
    <row r="73" spans="1:9">
      <c r="A73" s="162">
        <v>72</v>
      </c>
      <c r="B73" s="163" t="s">
        <v>1104</v>
      </c>
      <c r="C73" s="163" t="s">
        <v>1099</v>
      </c>
      <c r="D73" s="163" t="s">
        <v>1103</v>
      </c>
      <c r="E73" s="164">
        <v>9</v>
      </c>
      <c r="F73" s="165">
        <v>2.76</v>
      </c>
      <c r="G73" s="331" t="s">
        <v>1259</v>
      </c>
      <c r="H73" s="164" t="s">
        <v>1257</v>
      </c>
      <c r="I73" s="166">
        <v>60</v>
      </c>
    </row>
    <row r="74" spans="1:9">
      <c r="A74" s="162">
        <v>73</v>
      </c>
      <c r="B74" s="163" t="s">
        <v>1138</v>
      </c>
      <c r="C74" s="163" t="s">
        <v>1096</v>
      </c>
      <c r="D74" s="163" t="s">
        <v>1097</v>
      </c>
      <c r="E74" s="164">
        <v>7</v>
      </c>
      <c r="F74" s="165">
        <v>5.92</v>
      </c>
      <c r="G74" s="331" t="s">
        <v>1259</v>
      </c>
      <c r="H74" s="164" t="s">
        <v>1256</v>
      </c>
      <c r="I74" s="166">
        <v>48</v>
      </c>
    </row>
    <row r="75" spans="1:9">
      <c r="A75" s="162">
        <v>74</v>
      </c>
      <c r="B75" s="163" t="s">
        <v>1107</v>
      </c>
      <c r="C75" s="163" t="s">
        <v>1096</v>
      </c>
      <c r="D75" s="163" t="s">
        <v>1105</v>
      </c>
      <c r="E75" s="164">
        <v>7</v>
      </c>
      <c r="F75" s="165">
        <v>5.46</v>
      </c>
      <c r="G75" s="331" t="s">
        <v>1260</v>
      </c>
      <c r="H75" s="164" t="s">
        <v>1257</v>
      </c>
      <c r="I75" s="166">
        <v>58</v>
      </c>
    </row>
    <row r="76" spans="1:9">
      <c r="A76" s="162">
        <v>75</v>
      </c>
      <c r="B76" s="163" t="s">
        <v>206</v>
      </c>
      <c r="C76" s="163" t="s">
        <v>1096</v>
      </c>
      <c r="D76" s="163" t="s">
        <v>1097</v>
      </c>
      <c r="E76" s="164">
        <v>4</v>
      </c>
      <c r="F76" s="165">
        <v>9.86</v>
      </c>
      <c r="G76" s="331" t="s">
        <v>1259</v>
      </c>
      <c r="H76" s="164" t="s">
        <v>1257</v>
      </c>
      <c r="I76" s="166">
        <v>42</v>
      </c>
    </row>
    <row r="77" spans="1:9">
      <c r="A77" s="162">
        <v>76</v>
      </c>
      <c r="B77" s="163" t="s">
        <v>1119</v>
      </c>
      <c r="C77" s="163" t="s">
        <v>1096</v>
      </c>
      <c r="D77" s="163" t="s">
        <v>1111</v>
      </c>
      <c r="E77" s="164">
        <v>10</v>
      </c>
      <c r="F77" s="165">
        <v>1.82</v>
      </c>
      <c r="G77" s="331" t="s">
        <v>1260</v>
      </c>
      <c r="H77" s="164" t="s">
        <v>1257</v>
      </c>
      <c r="I77" s="166">
        <v>56</v>
      </c>
    </row>
    <row r="78" spans="1:9">
      <c r="A78" s="162">
        <v>77</v>
      </c>
      <c r="B78" s="163" t="s">
        <v>1122</v>
      </c>
      <c r="C78" s="163" t="s">
        <v>1096</v>
      </c>
      <c r="D78" s="163" t="s">
        <v>1097</v>
      </c>
      <c r="E78" s="164">
        <v>10</v>
      </c>
      <c r="F78" s="165">
        <v>7.12</v>
      </c>
      <c r="G78" s="331" t="s">
        <v>1260</v>
      </c>
      <c r="H78" s="164" t="s">
        <v>1256</v>
      </c>
      <c r="I78" s="166">
        <v>54</v>
      </c>
    </row>
    <row r="79" spans="1:9">
      <c r="A79" s="162">
        <v>78</v>
      </c>
      <c r="B79" s="163" t="s">
        <v>1117</v>
      </c>
      <c r="C79" s="163" t="s">
        <v>1099</v>
      </c>
      <c r="D79" s="163" t="s">
        <v>1097</v>
      </c>
      <c r="E79" s="164">
        <v>5</v>
      </c>
      <c r="F79" s="165">
        <v>7.45</v>
      </c>
      <c r="G79" s="331" t="s">
        <v>1260</v>
      </c>
      <c r="H79" s="164" t="s">
        <v>1256</v>
      </c>
      <c r="I79" s="166">
        <v>60</v>
      </c>
    </row>
    <row r="80" spans="1:9">
      <c r="A80" s="162">
        <v>79</v>
      </c>
      <c r="B80" s="163" t="s">
        <v>205</v>
      </c>
      <c r="C80" s="163" t="s">
        <v>1096</v>
      </c>
      <c r="D80" s="163" t="s">
        <v>1097</v>
      </c>
      <c r="E80" s="164">
        <v>9</v>
      </c>
      <c r="F80" s="165">
        <v>5.36</v>
      </c>
      <c r="G80" s="331" t="s">
        <v>1260</v>
      </c>
      <c r="H80" s="164" t="s">
        <v>1257</v>
      </c>
      <c r="I80" s="166">
        <v>66</v>
      </c>
    </row>
    <row r="81" spans="1:9">
      <c r="A81" s="162">
        <v>80</v>
      </c>
      <c r="B81" s="163" t="s">
        <v>1123</v>
      </c>
      <c r="C81" s="163" t="s">
        <v>1099</v>
      </c>
      <c r="D81" s="163" t="s">
        <v>1105</v>
      </c>
      <c r="E81" s="164">
        <v>10</v>
      </c>
      <c r="F81" s="165">
        <v>8.33</v>
      </c>
      <c r="G81" s="331" t="s">
        <v>1260</v>
      </c>
      <c r="H81" s="164" t="s">
        <v>1257</v>
      </c>
      <c r="I81" s="166">
        <v>51</v>
      </c>
    </row>
    <row r="82" spans="1:9">
      <c r="A82" s="162">
        <v>81</v>
      </c>
      <c r="B82" s="163" t="s">
        <v>1130</v>
      </c>
      <c r="C82" s="163" t="s">
        <v>1099</v>
      </c>
      <c r="D82" s="163" t="s">
        <v>1103</v>
      </c>
      <c r="E82" s="164">
        <v>2</v>
      </c>
      <c r="F82" s="165">
        <v>1.28</v>
      </c>
      <c r="G82" s="331" t="s">
        <v>1260</v>
      </c>
      <c r="H82" s="164" t="s">
        <v>1256</v>
      </c>
      <c r="I82" s="166">
        <v>38</v>
      </c>
    </row>
    <row r="83" spans="1:9">
      <c r="A83" s="162">
        <v>82</v>
      </c>
      <c r="B83" s="163" t="s">
        <v>1128</v>
      </c>
      <c r="C83" s="163" t="s">
        <v>1099</v>
      </c>
      <c r="D83" s="163" t="s">
        <v>1103</v>
      </c>
      <c r="E83" s="164">
        <v>9</v>
      </c>
      <c r="F83" s="165">
        <v>6.41</v>
      </c>
      <c r="G83" s="331" t="s">
        <v>1260</v>
      </c>
      <c r="H83" s="164" t="s">
        <v>1257</v>
      </c>
      <c r="I83" s="166">
        <v>40</v>
      </c>
    </row>
    <row r="84" spans="1:9">
      <c r="A84" s="162">
        <v>83</v>
      </c>
      <c r="B84" s="163" t="s">
        <v>1130</v>
      </c>
      <c r="C84" s="163" t="s">
        <v>1099</v>
      </c>
      <c r="D84" s="163" t="s">
        <v>1111</v>
      </c>
      <c r="E84" s="164">
        <v>5</v>
      </c>
      <c r="F84" s="165">
        <v>6.31</v>
      </c>
      <c r="G84" s="331" t="s">
        <v>1260</v>
      </c>
      <c r="H84" s="164" t="s">
        <v>1257</v>
      </c>
      <c r="I84" s="166">
        <v>64</v>
      </c>
    </row>
    <row r="85" spans="1:9">
      <c r="A85" s="162">
        <v>84</v>
      </c>
      <c r="B85" s="163" t="s">
        <v>205</v>
      </c>
      <c r="C85" s="163" t="s">
        <v>1096</v>
      </c>
      <c r="D85" s="163" t="s">
        <v>1111</v>
      </c>
      <c r="E85" s="164">
        <v>2</v>
      </c>
      <c r="F85" s="165">
        <v>2.1800000000000002</v>
      </c>
      <c r="G85" s="331" t="s">
        <v>1260</v>
      </c>
      <c r="H85" s="164" t="s">
        <v>1257</v>
      </c>
      <c r="I85" s="166">
        <v>29</v>
      </c>
    </row>
    <row r="86" spans="1:9">
      <c r="A86" s="162">
        <v>85</v>
      </c>
      <c r="B86" s="163" t="s">
        <v>205</v>
      </c>
      <c r="C86" s="163" t="s">
        <v>1096</v>
      </c>
      <c r="D86" s="163" t="s">
        <v>1111</v>
      </c>
      <c r="E86" s="164">
        <v>8</v>
      </c>
      <c r="F86" s="165">
        <v>8.59</v>
      </c>
      <c r="G86" s="331" t="s">
        <v>1260</v>
      </c>
      <c r="H86" s="164" t="s">
        <v>1257</v>
      </c>
      <c r="I86" s="166">
        <v>56</v>
      </c>
    </row>
    <row r="87" spans="1:9">
      <c r="A87" s="162">
        <v>86</v>
      </c>
      <c r="B87" s="163" t="s">
        <v>1122</v>
      </c>
      <c r="C87" s="163" t="s">
        <v>1096</v>
      </c>
      <c r="D87" s="163" t="s">
        <v>1105</v>
      </c>
      <c r="E87" s="164">
        <v>6</v>
      </c>
      <c r="F87" s="165">
        <v>5.44</v>
      </c>
      <c r="G87" s="331" t="s">
        <v>1260</v>
      </c>
      <c r="H87" s="164" t="s">
        <v>1257</v>
      </c>
      <c r="I87" s="166">
        <v>60</v>
      </c>
    </row>
    <row r="88" spans="1:9">
      <c r="A88" s="162">
        <v>87</v>
      </c>
      <c r="B88" s="163" t="s">
        <v>1139</v>
      </c>
      <c r="C88" s="163" t="s">
        <v>1099</v>
      </c>
      <c r="D88" s="163" t="s">
        <v>1105</v>
      </c>
      <c r="E88" s="164">
        <v>5</v>
      </c>
      <c r="F88" s="165">
        <v>6.74</v>
      </c>
      <c r="G88" s="331" t="s">
        <v>1259</v>
      </c>
      <c r="H88" s="164" t="s">
        <v>1256</v>
      </c>
      <c r="I88" s="166">
        <v>60</v>
      </c>
    </row>
    <row r="89" spans="1:9">
      <c r="A89" s="162">
        <v>88</v>
      </c>
      <c r="B89" s="163" t="s">
        <v>1137</v>
      </c>
      <c r="C89" s="163" t="s">
        <v>1099</v>
      </c>
      <c r="D89" s="163" t="s">
        <v>1105</v>
      </c>
      <c r="E89" s="164">
        <v>8</v>
      </c>
      <c r="F89" s="165">
        <v>4.24</v>
      </c>
      <c r="G89" s="331" t="s">
        <v>1260</v>
      </c>
      <c r="H89" s="164" t="s">
        <v>1257</v>
      </c>
      <c r="I89" s="166">
        <v>24</v>
      </c>
    </row>
    <row r="90" spans="1:9">
      <c r="A90" s="162">
        <v>89</v>
      </c>
      <c r="B90" s="163" t="s">
        <v>1110</v>
      </c>
      <c r="C90" s="163" t="s">
        <v>1096</v>
      </c>
      <c r="D90" s="163" t="s">
        <v>1103</v>
      </c>
      <c r="E90" s="164">
        <v>8</v>
      </c>
      <c r="F90" s="165">
        <v>2.5299999999999998</v>
      </c>
      <c r="G90" s="331" t="s">
        <v>1260</v>
      </c>
      <c r="H90" s="164" t="s">
        <v>1257</v>
      </c>
      <c r="I90" s="166">
        <v>71</v>
      </c>
    </row>
    <row r="91" spans="1:9">
      <c r="A91" s="162">
        <v>90</v>
      </c>
      <c r="B91" s="163" t="s">
        <v>1101</v>
      </c>
      <c r="C91" s="163" t="s">
        <v>1102</v>
      </c>
      <c r="D91" s="163" t="s">
        <v>1097</v>
      </c>
      <c r="E91" s="164">
        <v>7</v>
      </c>
      <c r="F91" s="165">
        <v>6.27</v>
      </c>
      <c r="G91" s="331" t="s">
        <v>1260</v>
      </c>
      <c r="H91" s="164" t="s">
        <v>1257</v>
      </c>
      <c r="I91" s="166">
        <v>50</v>
      </c>
    </row>
    <row r="92" spans="1:9">
      <c r="A92" s="162">
        <v>91</v>
      </c>
      <c r="B92" s="163" t="s">
        <v>1123</v>
      </c>
      <c r="C92" s="163" t="s">
        <v>1099</v>
      </c>
      <c r="D92" s="163" t="s">
        <v>1100</v>
      </c>
      <c r="E92" s="164">
        <v>1</v>
      </c>
      <c r="F92" s="165">
        <v>5.79</v>
      </c>
      <c r="G92" s="331" t="s">
        <v>1260</v>
      </c>
      <c r="H92" s="164" t="s">
        <v>1257</v>
      </c>
      <c r="I92" s="166">
        <v>37</v>
      </c>
    </row>
    <row r="93" spans="1:9">
      <c r="A93" s="162">
        <v>92</v>
      </c>
      <c r="B93" s="163" t="s">
        <v>1120</v>
      </c>
      <c r="C93" s="163" t="s">
        <v>1099</v>
      </c>
      <c r="D93" s="163" t="s">
        <v>1111</v>
      </c>
      <c r="E93" s="164">
        <v>4</v>
      </c>
      <c r="F93" s="165">
        <v>4.13</v>
      </c>
      <c r="G93" s="331" t="s">
        <v>1260</v>
      </c>
      <c r="H93" s="164" t="s">
        <v>1257</v>
      </c>
      <c r="I93" s="166">
        <v>40</v>
      </c>
    </row>
    <row r="94" spans="1:9">
      <c r="A94" s="162">
        <v>93</v>
      </c>
      <c r="B94" s="163" t="s">
        <v>1133</v>
      </c>
      <c r="C94" s="163" t="s">
        <v>1096</v>
      </c>
      <c r="D94" s="163" t="s">
        <v>1111</v>
      </c>
      <c r="E94" s="164">
        <v>9</v>
      </c>
      <c r="F94" s="165">
        <v>1.98</v>
      </c>
      <c r="G94" s="331" t="s">
        <v>1260</v>
      </c>
      <c r="H94" s="164" t="s">
        <v>1256</v>
      </c>
      <c r="I94" s="166">
        <v>68</v>
      </c>
    </row>
    <row r="95" spans="1:9">
      <c r="A95" s="162">
        <v>94</v>
      </c>
      <c r="B95" s="163" t="s">
        <v>1133</v>
      </c>
      <c r="C95" s="163" t="s">
        <v>1096</v>
      </c>
      <c r="D95" s="163" t="s">
        <v>1097</v>
      </c>
      <c r="E95" s="164">
        <v>10</v>
      </c>
      <c r="F95" s="165">
        <v>3.66</v>
      </c>
      <c r="G95" s="331" t="s">
        <v>1260</v>
      </c>
      <c r="H95" s="164" t="s">
        <v>1256</v>
      </c>
      <c r="I95" s="166">
        <v>39</v>
      </c>
    </row>
    <row r="96" spans="1:9">
      <c r="A96" s="162">
        <v>95</v>
      </c>
      <c r="B96" s="163" t="s">
        <v>1131</v>
      </c>
      <c r="C96" s="163" t="s">
        <v>1096</v>
      </c>
      <c r="D96" s="163" t="s">
        <v>1097</v>
      </c>
      <c r="E96" s="164">
        <v>2</v>
      </c>
      <c r="F96" s="165">
        <v>1.1499999999999999</v>
      </c>
      <c r="G96" s="331" t="s">
        <v>1259</v>
      </c>
      <c r="H96" s="164" t="s">
        <v>1257</v>
      </c>
      <c r="I96" s="166">
        <v>62</v>
      </c>
    </row>
    <row r="97" spans="1:9">
      <c r="A97" s="162">
        <v>96</v>
      </c>
      <c r="B97" s="163" t="s">
        <v>1101</v>
      </c>
      <c r="C97" s="163" t="s">
        <v>1102</v>
      </c>
      <c r="D97" s="163" t="s">
        <v>1100</v>
      </c>
      <c r="E97" s="164">
        <v>3</v>
      </c>
      <c r="F97" s="165">
        <v>9.86</v>
      </c>
      <c r="G97" s="331" t="s">
        <v>1259</v>
      </c>
      <c r="H97" s="164" t="s">
        <v>1257</v>
      </c>
      <c r="I97" s="166">
        <v>59</v>
      </c>
    </row>
    <row r="98" spans="1:9">
      <c r="A98" s="162">
        <v>97</v>
      </c>
      <c r="B98" s="163" t="s">
        <v>1095</v>
      </c>
      <c r="C98" s="163" t="s">
        <v>1096</v>
      </c>
      <c r="D98" s="163" t="s">
        <v>1103</v>
      </c>
      <c r="E98" s="164">
        <v>10</v>
      </c>
      <c r="F98" s="165">
        <v>5.65</v>
      </c>
      <c r="G98" s="331" t="s">
        <v>1260</v>
      </c>
      <c r="H98" s="164" t="s">
        <v>1256</v>
      </c>
      <c r="I98" s="166">
        <v>44</v>
      </c>
    </row>
    <row r="99" spans="1:9">
      <c r="A99" s="162">
        <v>98</v>
      </c>
      <c r="B99" s="163" t="s">
        <v>1101</v>
      </c>
      <c r="C99" s="163" t="s">
        <v>1102</v>
      </c>
      <c r="D99" s="163" t="s">
        <v>1100</v>
      </c>
      <c r="E99" s="164">
        <v>9</v>
      </c>
      <c r="F99" s="165">
        <v>2.4700000000000002</v>
      </c>
      <c r="G99" s="331" t="s">
        <v>1260</v>
      </c>
      <c r="H99" s="164" t="s">
        <v>1256</v>
      </c>
      <c r="I99" s="166">
        <v>46</v>
      </c>
    </row>
    <row r="100" spans="1:9">
      <c r="A100" s="162">
        <v>99</v>
      </c>
      <c r="B100" s="163" t="s">
        <v>1140</v>
      </c>
      <c r="C100" s="163" t="s">
        <v>1102</v>
      </c>
      <c r="D100" s="163" t="s">
        <v>1103</v>
      </c>
      <c r="E100" s="164">
        <v>9</v>
      </c>
      <c r="F100" s="165">
        <v>2.66</v>
      </c>
      <c r="G100" s="331" t="s">
        <v>1260</v>
      </c>
      <c r="H100" s="164" t="s">
        <v>1257</v>
      </c>
      <c r="I100" s="166">
        <v>34</v>
      </c>
    </row>
    <row r="101" spans="1:9">
      <c r="A101" s="162">
        <v>100</v>
      </c>
      <c r="B101" s="163" t="s">
        <v>1118</v>
      </c>
      <c r="C101" s="163" t="s">
        <v>1099</v>
      </c>
      <c r="D101" s="163" t="s">
        <v>1105</v>
      </c>
      <c r="E101" s="164">
        <v>1</v>
      </c>
      <c r="F101" s="165">
        <v>1.07</v>
      </c>
      <c r="G101" s="331" t="s">
        <v>1260</v>
      </c>
      <c r="H101" s="164" t="s">
        <v>1257</v>
      </c>
      <c r="I101" s="166">
        <v>35</v>
      </c>
    </row>
    <row r="102" spans="1:9">
      <c r="A102" s="162">
        <v>101</v>
      </c>
      <c r="B102" s="163" t="s">
        <v>1109</v>
      </c>
      <c r="C102" s="163" t="s">
        <v>1096</v>
      </c>
      <c r="D102" s="163" t="s">
        <v>1103</v>
      </c>
      <c r="E102" s="164">
        <v>4</v>
      </c>
      <c r="F102" s="165">
        <v>1.2</v>
      </c>
      <c r="G102" s="331" t="s">
        <v>1260</v>
      </c>
      <c r="H102" s="164" t="s">
        <v>1257</v>
      </c>
      <c r="I102" s="166">
        <v>73</v>
      </c>
    </row>
    <row r="103" spans="1:9">
      <c r="A103" s="162">
        <v>102</v>
      </c>
      <c r="B103" s="163" t="s">
        <v>1116</v>
      </c>
      <c r="C103" s="163" t="s">
        <v>1096</v>
      </c>
      <c r="D103" s="163" t="s">
        <v>1097</v>
      </c>
      <c r="E103" s="164">
        <v>8</v>
      </c>
      <c r="F103" s="165">
        <v>5.27</v>
      </c>
      <c r="G103" s="331" t="s">
        <v>1259</v>
      </c>
      <c r="H103" s="164" t="s">
        <v>1257</v>
      </c>
      <c r="I103" s="166">
        <v>35</v>
      </c>
    </row>
    <row r="104" spans="1:9">
      <c r="A104" s="162">
        <v>103</v>
      </c>
      <c r="B104" s="163" t="s">
        <v>1112</v>
      </c>
      <c r="C104" s="163" t="s">
        <v>1113</v>
      </c>
      <c r="D104" s="163" t="s">
        <v>1097</v>
      </c>
      <c r="E104" s="164">
        <v>3</v>
      </c>
      <c r="F104" s="165">
        <v>6.87</v>
      </c>
      <c r="G104" s="331" t="s">
        <v>1260</v>
      </c>
      <c r="H104" s="164" t="s">
        <v>1257</v>
      </c>
      <c r="I104" s="166">
        <v>64</v>
      </c>
    </row>
    <row r="105" spans="1:9">
      <c r="A105" s="162">
        <v>104</v>
      </c>
      <c r="B105" s="163" t="s">
        <v>1119</v>
      </c>
      <c r="C105" s="163" t="s">
        <v>1096</v>
      </c>
      <c r="D105" s="163" t="s">
        <v>1105</v>
      </c>
      <c r="E105" s="164">
        <v>6</v>
      </c>
      <c r="F105" s="165">
        <v>9.73</v>
      </c>
      <c r="G105" s="331" t="s">
        <v>1260</v>
      </c>
      <c r="H105" s="164" t="s">
        <v>1257</v>
      </c>
      <c r="I105" s="166">
        <v>51</v>
      </c>
    </row>
    <row r="106" spans="1:9">
      <c r="A106" s="162">
        <v>105</v>
      </c>
      <c r="B106" s="163" t="s">
        <v>1122</v>
      </c>
      <c r="C106" s="163" t="s">
        <v>1096</v>
      </c>
      <c r="D106" s="163" t="s">
        <v>1097</v>
      </c>
      <c r="E106" s="164">
        <v>1</v>
      </c>
      <c r="F106" s="165">
        <v>4.37</v>
      </c>
      <c r="G106" s="331" t="s">
        <v>1260</v>
      </c>
      <c r="H106" s="164" t="s">
        <v>1257</v>
      </c>
      <c r="I106" s="166">
        <v>56</v>
      </c>
    </row>
    <row r="107" spans="1:9">
      <c r="A107" s="162">
        <v>106</v>
      </c>
      <c r="B107" s="163" t="s">
        <v>1134</v>
      </c>
      <c r="C107" s="163" t="s">
        <v>1096</v>
      </c>
      <c r="D107" s="163" t="s">
        <v>1111</v>
      </c>
      <c r="E107" s="164">
        <v>7</v>
      </c>
      <c r="F107" s="165">
        <v>9.1300000000000008</v>
      </c>
      <c r="G107" s="331" t="s">
        <v>1260</v>
      </c>
      <c r="H107" s="164" t="s">
        <v>1257</v>
      </c>
      <c r="I107" s="166">
        <v>72</v>
      </c>
    </row>
    <row r="108" spans="1:9">
      <c r="A108" s="162">
        <v>107</v>
      </c>
      <c r="B108" s="163" t="s">
        <v>1106</v>
      </c>
      <c r="C108" s="163" t="s">
        <v>1096</v>
      </c>
      <c r="D108" s="163" t="s">
        <v>1103</v>
      </c>
      <c r="E108" s="164">
        <v>4</v>
      </c>
      <c r="F108" s="165">
        <v>9.77</v>
      </c>
      <c r="G108" s="331" t="s">
        <v>1259</v>
      </c>
      <c r="H108" s="164" t="s">
        <v>1257</v>
      </c>
      <c r="I108" s="166">
        <v>51</v>
      </c>
    </row>
    <row r="109" spans="1:9">
      <c r="A109" s="162">
        <v>108</v>
      </c>
      <c r="B109" s="163" t="s">
        <v>1114</v>
      </c>
      <c r="C109" s="163" t="s">
        <v>1096</v>
      </c>
      <c r="D109" s="163" t="s">
        <v>1111</v>
      </c>
      <c r="E109" s="164">
        <v>6</v>
      </c>
      <c r="F109" s="165">
        <v>6.94</v>
      </c>
      <c r="G109" s="331" t="s">
        <v>1260</v>
      </c>
      <c r="H109" s="164" t="s">
        <v>1257</v>
      </c>
      <c r="I109" s="166">
        <v>61</v>
      </c>
    </row>
    <row r="110" spans="1:9">
      <c r="A110" s="162">
        <v>109</v>
      </c>
      <c r="B110" s="163" t="s">
        <v>1141</v>
      </c>
      <c r="C110" s="163" t="s">
        <v>1096</v>
      </c>
      <c r="D110" s="163" t="s">
        <v>1100</v>
      </c>
      <c r="E110" s="164">
        <v>10</v>
      </c>
      <c r="F110" s="165">
        <v>7.78</v>
      </c>
      <c r="G110" s="331" t="s">
        <v>1259</v>
      </c>
      <c r="H110" s="164" t="s">
        <v>1256</v>
      </c>
      <c r="I110" s="166">
        <v>60</v>
      </c>
    </row>
    <row r="111" spans="1:9">
      <c r="A111" s="162">
        <v>110</v>
      </c>
      <c r="B111" s="163" t="s">
        <v>1112</v>
      </c>
      <c r="C111" s="163" t="s">
        <v>1113</v>
      </c>
      <c r="D111" s="163" t="s">
        <v>1103</v>
      </c>
      <c r="E111" s="164">
        <v>5</v>
      </c>
      <c r="F111" s="165">
        <v>1.75</v>
      </c>
      <c r="G111" s="331" t="s">
        <v>1259</v>
      </c>
      <c r="H111" s="164" t="s">
        <v>1256</v>
      </c>
      <c r="I111" s="166">
        <v>59</v>
      </c>
    </row>
    <row r="112" spans="1:9">
      <c r="A112" s="162">
        <v>111</v>
      </c>
      <c r="B112" s="163" t="s">
        <v>1142</v>
      </c>
      <c r="C112" s="163" t="s">
        <v>1099</v>
      </c>
      <c r="D112" s="163" t="s">
        <v>1103</v>
      </c>
      <c r="E112" s="164">
        <v>1</v>
      </c>
      <c r="F112" s="165">
        <v>7.76</v>
      </c>
      <c r="G112" s="331" t="s">
        <v>1260</v>
      </c>
      <c r="H112" s="164" t="s">
        <v>1256</v>
      </c>
      <c r="I112" s="166">
        <v>42</v>
      </c>
    </row>
    <row r="113" spans="1:9">
      <c r="A113" s="162">
        <v>112</v>
      </c>
      <c r="B113" s="163" t="s">
        <v>1129</v>
      </c>
      <c r="C113" s="163" t="s">
        <v>1096</v>
      </c>
      <c r="D113" s="163" t="s">
        <v>1103</v>
      </c>
      <c r="E113" s="164">
        <v>3</v>
      </c>
      <c r="F113" s="165">
        <v>3.57</v>
      </c>
      <c r="G113" s="331" t="s">
        <v>1260</v>
      </c>
      <c r="H113" s="164" t="s">
        <v>1256</v>
      </c>
      <c r="I113" s="166">
        <v>54</v>
      </c>
    </row>
    <row r="114" spans="1:9">
      <c r="A114" s="162">
        <v>113</v>
      </c>
      <c r="B114" s="163" t="s">
        <v>1131</v>
      </c>
      <c r="C114" s="163" t="s">
        <v>1096</v>
      </c>
      <c r="D114" s="163" t="s">
        <v>1103</v>
      </c>
      <c r="E114" s="164">
        <v>1</v>
      </c>
      <c r="F114" s="165">
        <v>1.65</v>
      </c>
      <c r="G114" s="331" t="s">
        <v>1259</v>
      </c>
      <c r="H114" s="164" t="s">
        <v>1257</v>
      </c>
      <c r="I114" s="166">
        <v>41</v>
      </c>
    </row>
    <row r="115" spans="1:9">
      <c r="A115" s="162">
        <v>114</v>
      </c>
      <c r="B115" s="163" t="s">
        <v>1128</v>
      </c>
      <c r="C115" s="163" t="s">
        <v>1099</v>
      </c>
      <c r="D115" s="163" t="s">
        <v>1103</v>
      </c>
      <c r="E115" s="164">
        <v>6</v>
      </c>
      <c r="F115" s="165">
        <v>2.23</v>
      </c>
      <c r="G115" s="331" t="s">
        <v>1259</v>
      </c>
      <c r="H115" s="164" t="s">
        <v>1256</v>
      </c>
      <c r="I115" s="166">
        <v>41</v>
      </c>
    </row>
    <row r="116" spans="1:9">
      <c r="A116" s="162">
        <v>115</v>
      </c>
      <c r="B116" s="163" t="s">
        <v>1134</v>
      </c>
      <c r="C116" s="163" t="s">
        <v>1096</v>
      </c>
      <c r="D116" s="163" t="s">
        <v>1103</v>
      </c>
      <c r="E116" s="164">
        <v>9</v>
      </c>
      <c r="F116" s="165">
        <v>5.22</v>
      </c>
      <c r="G116" s="331" t="s">
        <v>1260</v>
      </c>
      <c r="H116" s="164" t="s">
        <v>1257</v>
      </c>
      <c r="I116" s="166">
        <v>61</v>
      </c>
    </row>
    <row r="117" spans="1:9">
      <c r="A117" s="162">
        <v>116</v>
      </c>
      <c r="B117" s="163" t="s">
        <v>1104</v>
      </c>
      <c r="C117" s="163" t="s">
        <v>1099</v>
      </c>
      <c r="D117" s="163" t="s">
        <v>1103</v>
      </c>
      <c r="E117" s="164">
        <v>4</v>
      </c>
      <c r="F117" s="165">
        <v>4.55</v>
      </c>
      <c r="G117" s="331" t="s">
        <v>1260</v>
      </c>
      <c r="H117" s="164" t="s">
        <v>1257</v>
      </c>
      <c r="I117" s="166">
        <v>54</v>
      </c>
    </row>
    <row r="118" spans="1:9">
      <c r="A118" s="162">
        <v>117</v>
      </c>
      <c r="B118" s="163" t="s">
        <v>1143</v>
      </c>
      <c r="C118" s="163" t="s">
        <v>1099</v>
      </c>
      <c r="D118" s="163" t="s">
        <v>1097</v>
      </c>
      <c r="E118" s="164">
        <v>7</v>
      </c>
      <c r="F118" s="165">
        <v>8.56</v>
      </c>
      <c r="G118" s="331" t="s">
        <v>1260</v>
      </c>
      <c r="H118" s="164" t="s">
        <v>1257</v>
      </c>
      <c r="I118" s="166">
        <v>21</v>
      </c>
    </row>
    <row r="119" spans="1:9">
      <c r="A119" s="162">
        <v>118</v>
      </c>
      <c r="B119" s="163" t="s">
        <v>1107</v>
      </c>
      <c r="C119" s="163" t="s">
        <v>1096</v>
      </c>
      <c r="D119" s="163" t="s">
        <v>1100</v>
      </c>
      <c r="E119" s="164">
        <v>2</v>
      </c>
      <c r="F119" s="165">
        <v>2.2200000000000002</v>
      </c>
      <c r="G119" s="331" t="s">
        <v>1260</v>
      </c>
      <c r="H119" s="164" t="s">
        <v>1257</v>
      </c>
      <c r="I119" s="166">
        <v>22</v>
      </c>
    </row>
    <row r="120" spans="1:9">
      <c r="A120" s="162">
        <v>119</v>
      </c>
      <c r="B120" s="163" t="s">
        <v>1108</v>
      </c>
      <c r="C120" s="163" t="s">
        <v>1096</v>
      </c>
      <c r="D120" s="163" t="s">
        <v>1097</v>
      </c>
      <c r="E120" s="164">
        <v>5</v>
      </c>
      <c r="F120" s="165">
        <v>1.77</v>
      </c>
      <c r="G120" s="331" t="s">
        <v>1260</v>
      </c>
      <c r="H120" s="164" t="s">
        <v>1257</v>
      </c>
      <c r="I120" s="166">
        <v>50</v>
      </c>
    </row>
    <row r="121" spans="1:9">
      <c r="A121" s="162">
        <v>120</v>
      </c>
      <c r="B121" s="163" t="s">
        <v>1133</v>
      </c>
      <c r="C121" s="163" t="s">
        <v>1096</v>
      </c>
      <c r="D121" s="163" t="s">
        <v>1103</v>
      </c>
      <c r="E121" s="164">
        <v>9</v>
      </c>
      <c r="F121" s="165">
        <v>7.85</v>
      </c>
      <c r="G121" s="331" t="s">
        <v>1260</v>
      </c>
      <c r="H121" s="164" t="s">
        <v>1257</v>
      </c>
      <c r="I121" s="166">
        <v>63</v>
      </c>
    </row>
    <row r="122" spans="1:9">
      <c r="A122" s="162">
        <v>121</v>
      </c>
      <c r="B122" s="163" t="s">
        <v>1109</v>
      </c>
      <c r="C122" s="163" t="s">
        <v>1096</v>
      </c>
      <c r="D122" s="163" t="s">
        <v>1100</v>
      </c>
      <c r="E122" s="164">
        <v>6</v>
      </c>
      <c r="F122" s="165">
        <v>1.78</v>
      </c>
      <c r="G122" s="331" t="s">
        <v>1260</v>
      </c>
      <c r="H122" s="164" t="s">
        <v>1257</v>
      </c>
      <c r="I122" s="166">
        <v>79</v>
      </c>
    </row>
    <row r="123" spans="1:9">
      <c r="A123" s="162">
        <v>122</v>
      </c>
      <c r="B123" s="163" t="s">
        <v>1141</v>
      </c>
      <c r="C123" s="163" t="s">
        <v>1096</v>
      </c>
      <c r="D123" s="163" t="s">
        <v>1103</v>
      </c>
      <c r="E123" s="164">
        <v>2</v>
      </c>
      <c r="F123" s="165">
        <v>7.31</v>
      </c>
      <c r="G123" s="331" t="s">
        <v>1260</v>
      </c>
      <c r="H123" s="164" t="s">
        <v>1257</v>
      </c>
      <c r="I123" s="166">
        <v>51</v>
      </c>
    </row>
    <row r="124" spans="1:9">
      <c r="A124" s="162">
        <v>123</v>
      </c>
      <c r="B124" s="163" t="s">
        <v>1133</v>
      </c>
      <c r="C124" s="163" t="s">
        <v>1096</v>
      </c>
      <c r="D124" s="163" t="s">
        <v>1103</v>
      </c>
      <c r="E124" s="164">
        <v>4</v>
      </c>
      <c r="F124" s="165">
        <v>8.9499999999999993</v>
      </c>
      <c r="G124" s="331" t="s">
        <v>1260</v>
      </c>
      <c r="H124" s="164" t="s">
        <v>1256</v>
      </c>
      <c r="I124" s="166">
        <v>36</v>
      </c>
    </row>
    <row r="125" spans="1:9">
      <c r="A125" s="162">
        <v>124</v>
      </c>
      <c r="B125" s="163" t="s">
        <v>1107</v>
      </c>
      <c r="C125" s="163" t="s">
        <v>1096</v>
      </c>
      <c r="D125" s="163" t="s">
        <v>1103</v>
      </c>
      <c r="E125" s="164">
        <v>10</v>
      </c>
      <c r="F125" s="165">
        <v>3.1</v>
      </c>
      <c r="G125" s="331" t="s">
        <v>1259</v>
      </c>
      <c r="H125" s="164" t="s">
        <v>1256</v>
      </c>
      <c r="I125" s="166">
        <v>63</v>
      </c>
    </row>
    <row r="126" spans="1:9">
      <c r="A126" s="162">
        <v>125</v>
      </c>
      <c r="B126" s="163" t="s">
        <v>1136</v>
      </c>
      <c r="C126" s="163" t="s">
        <v>1096</v>
      </c>
      <c r="D126" s="163" t="s">
        <v>1105</v>
      </c>
      <c r="E126" s="164">
        <v>9</v>
      </c>
      <c r="F126" s="165">
        <v>9.68</v>
      </c>
      <c r="G126" s="331" t="s">
        <v>1260</v>
      </c>
      <c r="H126" s="164" t="s">
        <v>1256</v>
      </c>
      <c r="I126" s="166">
        <v>45</v>
      </c>
    </row>
    <row r="127" spans="1:9">
      <c r="A127" s="162">
        <v>126</v>
      </c>
      <c r="B127" s="163" t="s">
        <v>1143</v>
      </c>
      <c r="C127" s="163" t="s">
        <v>1099</v>
      </c>
      <c r="D127" s="163" t="s">
        <v>1100</v>
      </c>
      <c r="E127" s="164">
        <v>9</v>
      </c>
      <c r="F127" s="165">
        <v>9.6300000000000008</v>
      </c>
      <c r="G127" s="331" t="s">
        <v>1260</v>
      </c>
      <c r="H127" s="164" t="s">
        <v>1257</v>
      </c>
      <c r="I127" s="166">
        <v>61</v>
      </c>
    </row>
    <row r="128" spans="1:9">
      <c r="A128" s="162">
        <v>127</v>
      </c>
      <c r="B128" s="163" t="s">
        <v>1122</v>
      </c>
      <c r="C128" s="163" t="s">
        <v>1096</v>
      </c>
      <c r="D128" s="163" t="s">
        <v>1103</v>
      </c>
      <c r="E128" s="164">
        <v>4</v>
      </c>
      <c r="F128" s="165">
        <v>1.02</v>
      </c>
      <c r="G128" s="331" t="s">
        <v>1260</v>
      </c>
      <c r="H128" s="164" t="s">
        <v>1257</v>
      </c>
      <c r="I128" s="166">
        <v>43</v>
      </c>
    </row>
    <row r="129" spans="1:9">
      <c r="A129" s="162">
        <v>128</v>
      </c>
      <c r="B129" s="163" t="s">
        <v>1128</v>
      </c>
      <c r="C129" s="163" t="s">
        <v>1099</v>
      </c>
      <c r="D129" s="163" t="s">
        <v>1103</v>
      </c>
      <c r="E129" s="164">
        <v>2</v>
      </c>
      <c r="F129" s="165">
        <v>7.56</v>
      </c>
      <c r="G129" s="331" t="s">
        <v>1260</v>
      </c>
      <c r="H129" s="164" t="s">
        <v>1257</v>
      </c>
      <c r="I129" s="166">
        <v>26</v>
      </c>
    </row>
    <row r="130" spans="1:9">
      <c r="A130" s="162">
        <v>129</v>
      </c>
      <c r="B130" s="163" t="s">
        <v>1120</v>
      </c>
      <c r="C130" s="163" t="s">
        <v>1099</v>
      </c>
      <c r="D130" s="163" t="s">
        <v>1100</v>
      </c>
      <c r="E130" s="164">
        <v>5</v>
      </c>
      <c r="F130" s="165">
        <v>9.8800000000000008</v>
      </c>
      <c r="G130" s="331" t="s">
        <v>1260</v>
      </c>
      <c r="H130" s="164" t="s">
        <v>1257</v>
      </c>
      <c r="I130" s="166">
        <v>48</v>
      </c>
    </row>
    <row r="131" spans="1:9">
      <c r="A131" s="162">
        <v>130</v>
      </c>
      <c r="B131" s="163" t="s">
        <v>1120</v>
      </c>
      <c r="C131" s="163" t="s">
        <v>1099</v>
      </c>
      <c r="D131" s="163" t="s">
        <v>1097</v>
      </c>
      <c r="E131" s="164">
        <v>1</v>
      </c>
      <c r="F131" s="165">
        <v>9.0299999999999994</v>
      </c>
      <c r="G131" s="331" t="s">
        <v>1260</v>
      </c>
      <c r="H131" s="164" t="s">
        <v>1256</v>
      </c>
      <c r="I131" s="166">
        <v>60</v>
      </c>
    </row>
    <row r="132" spans="1:9">
      <c r="A132" s="162">
        <v>131</v>
      </c>
      <c r="B132" s="163" t="s">
        <v>1112</v>
      </c>
      <c r="C132" s="163" t="s">
        <v>1113</v>
      </c>
      <c r="D132" s="163" t="s">
        <v>1105</v>
      </c>
      <c r="E132" s="164">
        <v>1</v>
      </c>
      <c r="F132" s="165">
        <v>4.72</v>
      </c>
      <c r="G132" s="331" t="s">
        <v>1259</v>
      </c>
      <c r="H132" s="164" t="s">
        <v>1257</v>
      </c>
      <c r="I132" s="166">
        <v>35</v>
      </c>
    </row>
    <row r="133" spans="1:9">
      <c r="A133" s="162">
        <v>132</v>
      </c>
      <c r="B133" s="163" t="s">
        <v>1121</v>
      </c>
      <c r="C133" s="163" t="s">
        <v>1099</v>
      </c>
      <c r="D133" s="163" t="s">
        <v>1103</v>
      </c>
      <c r="E133" s="164">
        <v>6</v>
      </c>
      <c r="F133" s="165">
        <v>6.52</v>
      </c>
      <c r="G133" s="331" t="s">
        <v>1260</v>
      </c>
      <c r="H133" s="164" t="s">
        <v>1257</v>
      </c>
      <c r="I133" s="166">
        <v>33</v>
      </c>
    </row>
    <row r="134" spans="1:9">
      <c r="A134" s="162">
        <v>133</v>
      </c>
      <c r="B134" s="163" t="s">
        <v>1139</v>
      </c>
      <c r="C134" s="163" t="s">
        <v>1099</v>
      </c>
      <c r="D134" s="163" t="s">
        <v>1103</v>
      </c>
      <c r="E134" s="164">
        <v>6</v>
      </c>
      <c r="F134" s="165">
        <v>3.08</v>
      </c>
      <c r="G134" s="331" t="s">
        <v>1259</v>
      </c>
      <c r="H134" s="164" t="s">
        <v>1257</v>
      </c>
      <c r="I134" s="166">
        <v>44</v>
      </c>
    </row>
    <row r="135" spans="1:9">
      <c r="A135" s="162">
        <v>134</v>
      </c>
      <c r="B135" s="163" t="s">
        <v>1131</v>
      </c>
      <c r="C135" s="163" t="s">
        <v>1096</v>
      </c>
      <c r="D135" s="163" t="s">
        <v>1105</v>
      </c>
      <c r="E135" s="164">
        <v>1</v>
      </c>
      <c r="F135" s="165">
        <v>5.42</v>
      </c>
      <c r="G135" s="331" t="s">
        <v>1260</v>
      </c>
      <c r="H135" s="164" t="s">
        <v>1256</v>
      </c>
      <c r="I135" s="166">
        <v>60</v>
      </c>
    </row>
    <row r="136" spans="1:9">
      <c r="A136" s="162">
        <v>135</v>
      </c>
      <c r="B136" s="163" t="s">
        <v>1107</v>
      </c>
      <c r="C136" s="163" t="s">
        <v>1096</v>
      </c>
      <c r="D136" s="163" t="s">
        <v>1103</v>
      </c>
      <c r="E136" s="164">
        <v>7</v>
      </c>
      <c r="F136" s="165">
        <v>6.89</v>
      </c>
      <c r="G136" s="331" t="s">
        <v>1260</v>
      </c>
      <c r="H136" s="164" t="s">
        <v>1257</v>
      </c>
      <c r="I136" s="166">
        <v>59</v>
      </c>
    </row>
    <row r="137" spans="1:9">
      <c r="A137" s="162">
        <v>136</v>
      </c>
      <c r="B137" s="163" t="s">
        <v>1116</v>
      </c>
      <c r="C137" s="163" t="s">
        <v>1096</v>
      </c>
      <c r="D137" s="163" t="s">
        <v>1097</v>
      </c>
      <c r="E137" s="164">
        <v>6</v>
      </c>
      <c r="F137" s="165">
        <v>5.62</v>
      </c>
      <c r="G137" s="331" t="s">
        <v>1260</v>
      </c>
      <c r="H137" s="164" t="s">
        <v>1257</v>
      </c>
      <c r="I137" s="166">
        <v>70</v>
      </c>
    </row>
    <row r="138" spans="1:9">
      <c r="A138" s="162">
        <v>137</v>
      </c>
      <c r="B138" s="163" t="s">
        <v>1112</v>
      </c>
      <c r="C138" s="163" t="s">
        <v>1113</v>
      </c>
      <c r="D138" s="163" t="s">
        <v>1100</v>
      </c>
      <c r="E138" s="164">
        <v>6</v>
      </c>
      <c r="F138" s="165">
        <v>9.61</v>
      </c>
      <c r="G138" s="331" t="s">
        <v>1260</v>
      </c>
      <c r="H138" s="164" t="s">
        <v>1257</v>
      </c>
      <c r="I138" s="166">
        <v>64</v>
      </c>
    </row>
    <row r="139" spans="1:9">
      <c r="A139" s="162">
        <v>138</v>
      </c>
      <c r="B139" s="163" t="s">
        <v>1140</v>
      </c>
      <c r="C139" s="163" t="s">
        <v>1102</v>
      </c>
      <c r="D139" s="163" t="s">
        <v>1105</v>
      </c>
      <c r="E139" s="164">
        <v>10</v>
      </c>
      <c r="F139" s="165">
        <v>8.92</v>
      </c>
      <c r="G139" s="331" t="s">
        <v>1259</v>
      </c>
      <c r="H139" s="164" t="s">
        <v>1257</v>
      </c>
      <c r="I139" s="166">
        <v>79</v>
      </c>
    </row>
    <row r="140" spans="1:9">
      <c r="A140" s="162">
        <v>139</v>
      </c>
      <c r="B140" s="163" t="s">
        <v>1122</v>
      </c>
      <c r="C140" s="163" t="s">
        <v>1096</v>
      </c>
      <c r="D140" s="163" t="s">
        <v>1097</v>
      </c>
      <c r="E140" s="164">
        <v>4</v>
      </c>
      <c r="F140" s="165">
        <v>3.67</v>
      </c>
      <c r="G140" s="331" t="s">
        <v>1259</v>
      </c>
      <c r="H140" s="164" t="s">
        <v>1257</v>
      </c>
      <c r="I140" s="166">
        <v>58</v>
      </c>
    </row>
    <row r="141" spans="1:9">
      <c r="A141" s="162">
        <v>140</v>
      </c>
      <c r="B141" s="163" t="s">
        <v>1129</v>
      </c>
      <c r="C141" s="163" t="s">
        <v>1096</v>
      </c>
      <c r="D141" s="163" t="s">
        <v>1097</v>
      </c>
      <c r="E141" s="164">
        <v>3</v>
      </c>
      <c r="F141" s="165">
        <v>9.51</v>
      </c>
      <c r="G141" s="331" t="s">
        <v>1260</v>
      </c>
      <c r="H141" s="164" t="s">
        <v>1257</v>
      </c>
      <c r="I141" s="166">
        <v>64</v>
      </c>
    </row>
    <row r="142" spans="1:9">
      <c r="A142" s="162">
        <v>141</v>
      </c>
      <c r="B142" s="163" t="s">
        <v>1120</v>
      </c>
      <c r="C142" s="163" t="s">
        <v>1099</v>
      </c>
      <c r="D142" s="163" t="s">
        <v>1103</v>
      </c>
      <c r="E142" s="164">
        <v>8</v>
      </c>
      <c r="F142" s="165">
        <v>4.7</v>
      </c>
      <c r="G142" s="331" t="s">
        <v>1260</v>
      </c>
      <c r="H142" s="164" t="s">
        <v>1257</v>
      </c>
      <c r="I142" s="166">
        <v>58</v>
      </c>
    </row>
    <row r="143" spans="1:9">
      <c r="A143" s="162">
        <v>142</v>
      </c>
      <c r="B143" s="163" t="s">
        <v>1115</v>
      </c>
      <c r="C143" s="163" t="s">
        <v>1096</v>
      </c>
      <c r="D143" s="163" t="s">
        <v>1111</v>
      </c>
      <c r="E143" s="164">
        <v>9</v>
      </c>
      <c r="F143" s="165">
        <v>9.9600000000000009</v>
      </c>
      <c r="G143" s="331" t="s">
        <v>1260</v>
      </c>
      <c r="H143" s="164" t="s">
        <v>1257</v>
      </c>
      <c r="I143" s="166">
        <v>72</v>
      </c>
    </row>
    <row r="144" spans="1:9">
      <c r="A144" s="162">
        <v>143</v>
      </c>
      <c r="B144" s="163" t="s">
        <v>205</v>
      </c>
      <c r="C144" s="163" t="s">
        <v>1096</v>
      </c>
      <c r="D144" s="163" t="s">
        <v>1105</v>
      </c>
      <c r="E144" s="164">
        <v>2</v>
      </c>
      <c r="F144" s="165">
        <v>7.53</v>
      </c>
      <c r="G144" s="331" t="s">
        <v>1260</v>
      </c>
      <c r="H144" s="164" t="s">
        <v>1257</v>
      </c>
      <c r="I144" s="166">
        <v>55</v>
      </c>
    </row>
    <row r="145" spans="1:9">
      <c r="A145" s="162">
        <v>144</v>
      </c>
      <c r="B145" s="163" t="s">
        <v>1135</v>
      </c>
      <c r="C145" s="163" t="s">
        <v>1102</v>
      </c>
      <c r="D145" s="163" t="s">
        <v>1105</v>
      </c>
      <c r="E145" s="164">
        <v>3</v>
      </c>
      <c r="F145" s="165">
        <v>5.58</v>
      </c>
      <c r="G145" s="331" t="s">
        <v>1260</v>
      </c>
      <c r="H145" s="164" t="s">
        <v>1257</v>
      </c>
      <c r="I145" s="166">
        <v>78</v>
      </c>
    </row>
    <row r="146" spans="1:9">
      <c r="A146" s="162">
        <v>145</v>
      </c>
      <c r="B146" s="163" t="s">
        <v>205</v>
      </c>
      <c r="C146" s="163" t="s">
        <v>1096</v>
      </c>
      <c r="D146" s="163" t="s">
        <v>1103</v>
      </c>
      <c r="E146" s="164">
        <v>8</v>
      </c>
      <c r="F146" s="165">
        <v>7.26</v>
      </c>
      <c r="G146" s="331" t="s">
        <v>1259</v>
      </c>
      <c r="H146" s="164" t="s">
        <v>1257</v>
      </c>
      <c r="I146" s="166">
        <v>44</v>
      </c>
    </row>
    <row r="147" spans="1:9">
      <c r="A147" s="162">
        <v>146</v>
      </c>
      <c r="B147" s="163" t="s">
        <v>1115</v>
      </c>
      <c r="C147" s="163" t="s">
        <v>1096</v>
      </c>
      <c r="D147" s="163" t="s">
        <v>1097</v>
      </c>
      <c r="E147" s="164">
        <v>5</v>
      </c>
      <c r="F147" s="165">
        <v>7.64</v>
      </c>
      <c r="G147" s="331" t="s">
        <v>1260</v>
      </c>
      <c r="H147" s="164" t="s">
        <v>1257</v>
      </c>
      <c r="I147" s="166">
        <v>41</v>
      </c>
    </row>
    <row r="148" spans="1:9">
      <c r="A148" s="162">
        <v>147</v>
      </c>
      <c r="B148" s="163" t="s">
        <v>1120</v>
      </c>
      <c r="C148" s="163" t="s">
        <v>1099</v>
      </c>
      <c r="D148" s="163" t="s">
        <v>1100</v>
      </c>
      <c r="E148" s="164">
        <v>3</v>
      </c>
      <c r="F148" s="165">
        <v>2.85</v>
      </c>
      <c r="G148" s="331" t="s">
        <v>1260</v>
      </c>
      <c r="H148" s="164" t="s">
        <v>1256</v>
      </c>
      <c r="I148" s="166">
        <v>71</v>
      </c>
    </row>
    <row r="149" spans="1:9">
      <c r="A149" s="162">
        <v>148</v>
      </c>
      <c r="B149" s="163" t="s">
        <v>1119</v>
      </c>
      <c r="C149" s="163" t="s">
        <v>1096</v>
      </c>
      <c r="D149" s="163" t="s">
        <v>1097</v>
      </c>
      <c r="E149" s="164">
        <v>2</v>
      </c>
      <c r="F149" s="165">
        <v>5.76</v>
      </c>
      <c r="G149" s="331" t="s">
        <v>1260</v>
      </c>
      <c r="H149" s="164" t="s">
        <v>1257</v>
      </c>
      <c r="I149" s="166">
        <v>48</v>
      </c>
    </row>
    <row r="150" spans="1:9">
      <c r="A150" s="162">
        <v>149</v>
      </c>
      <c r="B150" s="163" t="s">
        <v>1144</v>
      </c>
      <c r="C150" s="163" t="s">
        <v>1096</v>
      </c>
      <c r="D150" s="163" t="s">
        <v>1097</v>
      </c>
      <c r="E150" s="164">
        <v>7</v>
      </c>
      <c r="F150" s="165">
        <v>5.15</v>
      </c>
      <c r="G150" s="331" t="s">
        <v>1259</v>
      </c>
      <c r="H150" s="164" t="s">
        <v>1257</v>
      </c>
      <c r="I150" s="166">
        <v>61</v>
      </c>
    </row>
    <row r="151" spans="1:9">
      <c r="A151" s="162">
        <v>150</v>
      </c>
      <c r="B151" s="163" t="s">
        <v>1126</v>
      </c>
      <c r="C151" s="163" t="s">
        <v>1099</v>
      </c>
      <c r="D151" s="163" t="s">
        <v>1097</v>
      </c>
      <c r="E151" s="164">
        <v>5</v>
      </c>
      <c r="F151" s="165">
        <v>1.72</v>
      </c>
      <c r="G151" s="331" t="s">
        <v>1260</v>
      </c>
      <c r="H151" s="164" t="s">
        <v>1257</v>
      </c>
      <c r="I151" s="166">
        <v>57</v>
      </c>
    </row>
    <row r="152" spans="1:9">
      <c r="A152" s="162">
        <v>151</v>
      </c>
      <c r="B152" s="163" t="s">
        <v>1123</v>
      </c>
      <c r="C152" s="163" t="s">
        <v>1099</v>
      </c>
      <c r="D152" s="163" t="s">
        <v>1111</v>
      </c>
      <c r="E152" s="164">
        <v>1</v>
      </c>
      <c r="F152" s="165">
        <v>2.35</v>
      </c>
      <c r="G152" s="331" t="s">
        <v>1260</v>
      </c>
      <c r="H152" s="164" t="s">
        <v>1256</v>
      </c>
      <c r="I152" s="166">
        <v>64</v>
      </c>
    </row>
    <row r="153" spans="1:9">
      <c r="A153" s="162">
        <v>152</v>
      </c>
      <c r="B153" s="163" t="s">
        <v>1142</v>
      </c>
      <c r="C153" s="163" t="s">
        <v>1099</v>
      </c>
      <c r="D153" s="163" t="s">
        <v>1105</v>
      </c>
      <c r="E153" s="164">
        <v>8</v>
      </c>
      <c r="F153" s="165">
        <v>6.39</v>
      </c>
      <c r="G153" s="331" t="s">
        <v>1259</v>
      </c>
      <c r="H153" s="164" t="s">
        <v>1257</v>
      </c>
      <c r="I153" s="166">
        <v>50</v>
      </c>
    </row>
    <row r="154" spans="1:9">
      <c r="A154" s="162">
        <v>153</v>
      </c>
      <c r="B154" s="163" t="s">
        <v>1116</v>
      </c>
      <c r="C154" s="163" t="s">
        <v>1096</v>
      </c>
      <c r="D154" s="163" t="s">
        <v>1097</v>
      </c>
      <c r="E154" s="164">
        <v>2</v>
      </c>
      <c r="F154" s="165">
        <v>2.42</v>
      </c>
      <c r="G154" s="331" t="s">
        <v>1260</v>
      </c>
      <c r="H154" s="164" t="s">
        <v>1257</v>
      </c>
      <c r="I154" s="166">
        <v>42</v>
      </c>
    </row>
    <row r="155" spans="1:9">
      <c r="A155" s="162">
        <v>154</v>
      </c>
      <c r="B155" s="163" t="s">
        <v>1125</v>
      </c>
      <c r="C155" s="163" t="s">
        <v>1096</v>
      </c>
      <c r="D155" s="163" t="s">
        <v>1103</v>
      </c>
      <c r="E155" s="164">
        <v>7</v>
      </c>
      <c r="F155" s="165">
        <v>2.2599999999999998</v>
      </c>
      <c r="G155" s="331" t="s">
        <v>1259</v>
      </c>
      <c r="H155" s="164" t="s">
        <v>1257</v>
      </c>
      <c r="I155" s="166">
        <v>46</v>
      </c>
    </row>
    <row r="156" spans="1:9">
      <c r="A156" s="162">
        <v>155</v>
      </c>
      <c r="B156" s="163" t="s">
        <v>1122</v>
      </c>
      <c r="C156" s="163" t="s">
        <v>1096</v>
      </c>
      <c r="D156" s="163" t="s">
        <v>1103</v>
      </c>
      <c r="E156" s="164">
        <v>2</v>
      </c>
      <c r="F156" s="165">
        <v>1.3</v>
      </c>
      <c r="G156" s="331" t="s">
        <v>1260</v>
      </c>
      <c r="H156" s="164" t="s">
        <v>1256</v>
      </c>
      <c r="I156" s="166">
        <v>42</v>
      </c>
    </row>
    <row r="157" spans="1:9">
      <c r="A157" s="162">
        <v>156</v>
      </c>
      <c r="B157" s="163" t="s">
        <v>1125</v>
      </c>
      <c r="C157" s="163" t="s">
        <v>1096</v>
      </c>
      <c r="D157" s="163" t="s">
        <v>1097</v>
      </c>
      <c r="E157" s="164">
        <v>9</v>
      </c>
      <c r="F157" s="165">
        <v>4.49</v>
      </c>
      <c r="G157" s="331" t="s">
        <v>1259</v>
      </c>
      <c r="H157" s="164" t="s">
        <v>1257</v>
      </c>
      <c r="I157" s="166">
        <v>56</v>
      </c>
    </row>
    <row r="158" spans="1:9">
      <c r="A158" s="162">
        <v>157</v>
      </c>
      <c r="B158" s="163" t="s">
        <v>1144</v>
      </c>
      <c r="C158" s="163" t="s">
        <v>1096</v>
      </c>
      <c r="D158" s="163" t="s">
        <v>1097</v>
      </c>
      <c r="E158" s="164">
        <v>3</v>
      </c>
      <c r="F158" s="165">
        <v>5.66</v>
      </c>
      <c r="G158" s="331" t="s">
        <v>1260</v>
      </c>
      <c r="H158" s="164" t="s">
        <v>1257</v>
      </c>
      <c r="I158" s="166">
        <v>39</v>
      </c>
    </row>
    <row r="159" spans="1:9">
      <c r="A159" s="162">
        <v>158</v>
      </c>
      <c r="B159" s="163" t="s">
        <v>1126</v>
      </c>
      <c r="C159" s="163" t="s">
        <v>1099</v>
      </c>
      <c r="D159" s="163" t="s">
        <v>1103</v>
      </c>
      <c r="E159" s="164">
        <v>1</v>
      </c>
      <c r="F159" s="165">
        <v>7.08</v>
      </c>
      <c r="G159" s="331" t="s">
        <v>1260</v>
      </c>
      <c r="H159" s="164" t="s">
        <v>1256</v>
      </c>
      <c r="I159" s="166">
        <v>37</v>
      </c>
    </row>
    <row r="160" spans="1:9">
      <c r="A160" s="162">
        <v>159</v>
      </c>
      <c r="B160" s="163" t="s">
        <v>1124</v>
      </c>
      <c r="C160" s="163" t="s">
        <v>1113</v>
      </c>
      <c r="D160" s="163" t="s">
        <v>1097</v>
      </c>
      <c r="E160" s="164">
        <v>4</v>
      </c>
      <c r="F160" s="165">
        <v>7.2</v>
      </c>
      <c r="G160" s="331" t="s">
        <v>1260</v>
      </c>
      <c r="H160" s="164" t="s">
        <v>1257</v>
      </c>
      <c r="I160" s="166">
        <v>57</v>
      </c>
    </row>
    <row r="161" spans="1:9">
      <c r="A161" s="162">
        <v>160</v>
      </c>
      <c r="B161" s="163" t="s">
        <v>1130</v>
      </c>
      <c r="C161" s="163" t="s">
        <v>1099</v>
      </c>
      <c r="D161" s="163" t="s">
        <v>1103</v>
      </c>
      <c r="E161" s="164">
        <v>6</v>
      </c>
      <c r="F161" s="165">
        <v>4.22</v>
      </c>
      <c r="G161" s="331" t="s">
        <v>1259</v>
      </c>
      <c r="H161" s="164" t="s">
        <v>1256</v>
      </c>
      <c r="I161" s="166">
        <v>40</v>
      </c>
    </row>
    <row r="162" spans="1:9">
      <c r="A162" s="162">
        <v>161</v>
      </c>
      <c r="B162" s="163" t="s">
        <v>1108</v>
      </c>
      <c r="C162" s="163" t="s">
        <v>1096</v>
      </c>
      <c r="D162" s="163" t="s">
        <v>1105</v>
      </c>
      <c r="E162" s="164">
        <v>8</v>
      </c>
      <c r="F162" s="165">
        <v>7.87</v>
      </c>
      <c r="G162" s="331" t="s">
        <v>1260</v>
      </c>
      <c r="H162" s="164" t="s">
        <v>1257</v>
      </c>
      <c r="I162" s="166">
        <v>47</v>
      </c>
    </row>
    <row r="163" spans="1:9">
      <c r="A163" s="162">
        <v>162</v>
      </c>
      <c r="B163" s="163" t="s">
        <v>1115</v>
      </c>
      <c r="C163" s="163" t="s">
        <v>1096</v>
      </c>
      <c r="D163" s="163" t="s">
        <v>1103</v>
      </c>
      <c r="E163" s="164">
        <v>10</v>
      </c>
      <c r="F163" s="165">
        <v>4.12</v>
      </c>
      <c r="G163" s="331" t="s">
        <v>1260</v>
      </c>
      <c r="H163" s="164" t="s">
        <v>1257</v>
      </c>
      <c r="I163" s="166">
        <v>76</v>
      </c>
    </row>
    <row r="164" spans="1:9">
      <c r="A164" s="162">
        <v>163</v>
      </c>
      <c r="B164" s="163" t="s">
        <v>1126</v>
      </c>
      <c r="C164" s="163" t="s">
        <v>1099</v>
      </c>
      <c r="D164" s="163" t="s">
        <v>1103</v>
      </c>
      <c r="E164" s="164">
        <v>10</v>
      </c>
      <c r="F164" s="165">
        <v>1.97</v>
      </c>
      <c r="G164" s="331" t="s">
        <v>1260</v>
      </c>
      <c r="H164" s="164" t="s">
        <v>1257</v>
      </c>
      <c r="I164" s="166">
        <v>41</v>
      </c>
    </row>
    <row r="165" spans="1:9">
      <c r="A165" s="162">
        <v>164</v>
      </c>
      <c r="B165" s="163" t="s">
        <v>1131</v>
      </c>
      <c r="C165" s="163" t="s">
        <v>1096</v>
      </c>
      <c r="D165" s="163" t="s">
        <v>1097</v>
      </c>
      <c r="E165" s="164">
        <v>10</v>
      </c>
      <c r="F165" s="165">
        <v>9.39</v>
      </c>
      <c r="G165" s="331" t="s">
        <v>1260</v>
      </c>
      <c r="H165" s="164" t="s">
        <v>1257</v>
      </c>
      <c r="I165" s="166">
        <v>39</v>
      </c>
    </row>
    <row r="166" spans="1:9">
      <c r="A166" s="162">
        <v>165</v>
      </c>
      <c r="B166" s="163" t="s">
        <v>1110</v>
      </c>
      <c r="C166" s="163" t="s">
        <v>1096</v>
      </c>
      <c r="D166" s="163" t="s">
        <v>1103</v>
      </c>
      <c r="E166" s="164">
        <v>4</v>
      </c>
      <c r="F166" s="165">
        <v>4.62</v>
      </c>
      <c r="G166" s="331" t="s">
        <v>1260</v>
      </c>
      <c r="H166" s="164" t="s">
        <v>1257</v>
      </c>
      <c r="I166" s="166">
        <v>33</v>
      </c>
    </row>
    <row r="167" spans="1:9">
      <c r="A167" s="162">
        <v>166</v>
      </c>
      <c r="B167" s="163" t="s">
        <v>1107</v>
      </c>
      <c r="C167" s="163" t="s">
        <v>1096</v>
      </c>
      <c r="D167" s="163" t="s">
        <v>1097</v>
      </c>
      <c r="E167" s="164">
        <v>4</v>
      </c>
      <c r="F167" s="165">
        <v>6.13</v>
      </c>
      <c r="G167" s="331" t="s">
        <v>1260</v>
      </c>
      <c r="H167" s="164" t="s">
        <v>1257</v>
      </c>
      <c r="I167" s="166">
        <v>79</v>
      </c>
    </row>
    <row r="168" spans="1:9">
      <c r="A168" s="162">
        <v>167</v>
      </c>
      <c r="B168" s="163" t="s">
        <v>206</v>
      </c>
      <c r="C168" s="163" t="s">
        <v>1096</v>
      </c>
      <c r="D168" s="163" t="s">
        <v>1105</v>
      </c>
      <c r="E168" s="164">
        <v>7</v>
      </c>
      <c r="F168" s="165">
        <v>5.79</v>
      </c>
      <c r="G168" s="331" t="s">
        <v>1259</v>
      </c>
      <c r="H168" s="164" t="s">
        <v>1257</v>
      </c>
      <c r="I168" s="166">
        <v>49</v>
      </c>
    </row>
    <row r="169" spans="1:9">
      <c r="A169" s="162">
        <v>168</v>
      </c>
      <c r="B169" s="163" t="s">
        <v>1118</v>
      </c>
      <c r="C169" s="163" t="s">
        <v>1099</v>
      </c>
      <c r="D169" s="163" t="s">
        <v>1103</v>
      </c>
      <c r="E169" s="164">
        <v>3</v>
      </c>
      <c r="F169" s="165">
        <v>8.1999999999999993</v>
      </c>
      <c r="G169" s="331" t="s">
        <v>1260</v>
      </c>
      <c r="H169" s="164" t="s">
        <v>1257</v>
      </c>
      <c r="I169" s="166">
        <v>43</v>
      </c>
    </row>
    <row r="170" spans="1:9">
      <c r="A170" s="162">
        <v>169</v>
      </c>
      <c r="B170" s="163" t="s">
        <v>1139</v>
      </c>
      <c r="C170" s="163" t="s">
        <v>1099</v>
      </c>
      <c r="D170" s="163" t="s">
        <v>1105</v>
      </c>
      <c r="E170" s="164">
        <v>9</v>
      </c>
      <c r="F170" s="165">
        <v>7.87</v>
      </c>
      <c r="G170" s="331" t="s">
        <v>1259</v>
      </c>
      <c r="H170" s="164" t="s">
        <v>1257</v>
      </c>
      <c r="I170" s="166">
        <v>67</v>
      </c>
    </row>
    <row r="171" spans="1:9">
      <c r="A171" s="162">
        <v>170</v>
      </c>
      <c r="B171" s="163" t="s">
        <v>1133</v>
      </c>
      <c r="C171" s="163" t="s">
        <v>1096</v>
      </c>
      <c r="D171" s="163" t="s">
        <v>1097</v>
      </c>
      <c r="E171" s="164">
        <v>9</v>
      </c>
      <c r="F171" s="165">
        <v>6.22</v>
      </c>
      <c r="G171" s="331" t="s">
        <v>1259</v>
      </c>
      <c r="H171" s="164" t="s">
        <v>1257</v>
      </c>
      <c r="I171" s="166">
        <v>65</v>
      </c>
    </row>
    <row r="172" spans="1:9">
      <c r="A172" s="162">
        <v>171</v>
      </c>
      <c r="B172" s="163" t="s">
        <v>1140</v>
      </c>
      <c r="C172" s="163" t="s">
        <v>1102</v>
      </c>
      <c r="D172" s="163" t="s">
        <v>1103</v>
      </c>
      <c r="E172" s="164">
        <v>7</v>
      </c>
      <c r="F172" s="165">
        <v>1.95</v>
      </c>
      <c r="G172" s="331" t="s">
        <v>1260</v>
      </c>
      <c r="H172" s="164" t="s">
        <v>1257</v>
      </c>
      <c r="I172" s="166">
        <v>56</v>
      </c>
    </row>
    <row r="173" spans="1:9">
      <c r="A173" s="162">
        <v>172</v>
      </c>
      <c r="B173" s="163" t="s">
        <v>206</v>
      </c>
      <c r="C173" s="163" t="s">
        <v>1096</v>
      </c>
      <c r="D173" s="163" t="s">
        <v>1103</v>
      </c>
      <c r="E173" s="164">
        <v>5</v>
      </c>
      <c r="F173" s="165">
        <v>2.41</v>
      </c>
      <c r="G173" s="331" t="s">
        <v>1260</v>
      </c>
      <c r="H173" s="164" t="s">
        <v>1256</v>
      </c>
      <c r="I173" s="166">
        <v>32</v>
      </c>
    </row>
    <row r="174" spans="1:9">
      <c r="A174" s="162">
        <v>173</v>
      </c>
      <c r="B174" s="163" t="s">
        <v>1125</v>
      </c>
      <c r="C174" s="163" t="s">
        <v>1096</v>
      </c>
      <c r="D174" s="163" t="s">
        <v>1111</v>
      </c>
      <c r="E174" s="164">
        <v>8</v>
      </c>
      <c r="F174" s="165">
        <v>1.48</v>
      </c>
      <c r="G174" s="331" t="s">
        <v>1260</v>
      </c>
      <c r="H174" s="164" t="s">
        <v>1257</v>
      </c>
      <c r="I174" s="166">
        <v>48</v>
      </c>
    </row>
    <row r="175" spans="1:9">
      <c r="A175" s="162">
        <v>174</v>
      </c>
      <c r="B175" s="163" t="s">
        <v>1120</v>
      </c>
      <c r="C175" s="163" t="s">
        <v>1099</v>
      </c>
      <c r="D175" s="163" t="s">
        <v>1103</v>
      </c>
      <c r="E175" s="164">
        <v>2</v>
      </c>
      <c r="F175" s="165">
        <v>7.37</v>
      </c>
      <c r="G175" s="331" t="s">
        <v>1259</v>
      </c>
      <c r="H175" s="164" t="s">
        <v>1257</v>
      </c>
      <c r="I175" s="166">
        <v>51</v>
      </c>
    </row>
    <row r="176" spans="1:9">
      <c r="A176" s="162">
        <v>175</v>
      </c>
      <c r="B176" s="163" t="s">
        <v>1118</v>
      </c>
      <c r="C176" s="163" t="s">
        <v>1099</v>
      </c>
      <c r="D176" s="163" t="s">
        <v>1105</v>
      </c>
      <c r="E176" s="164">
        <v>4</v>
      </c>
      <c r="F176" s="165">
        <v>2.29</v>
      </c>
      <c r="G176" s="331" t="s">
        <v>1260</v>
      </c>
      <c r="H176" s="164" t="s">
        <v>1257</v>
      </c>
      <c r="I176" s="166">
        <v>54</v>
      </c>
    </row>
    <row r="177" spans="1:9">
      <c r="A177" s="162">
        <v>176</v>
      </c>
      <c r="B177" s="163" t="s">
        <v>1112</v>
      </c>
      <c r="C177" s="163" t="s">
        <v>1113</v>
      </c>
      <c r="D177" s="163" t="s">
        <v>1111</v>
      </c>
      <c r="E177" s="164">
        <v>4</v>
      </c>
      <c r="F177" s="165">
        <v>3.7</v>
      </c>
      <c r="G177" s="331" t="s">
        <v>1260</v>
      </c>
      <c r="H177" s="164" t="s">
        <v>1257</v>
      </c>
      <c r="I177" s="166">
        <v>33</v>
      </c>
    </row>
    <row r="178" spans="1:9">
      <c r="A178" s="162">
        <v>177</v>
      </c>
      <c r="B178" s="163" t="s">
        <v>1095</v>
      </c>
      <c r="C178" s="163" t="s">
        <v>1096</v>
      </c>
      <c r="D178" s="163" t="s">
        <v>1097</v>
      </c>
      <c r="E178" s="164">
        <v>7</v>
      </c>
      <c r="F178" s="165">
        <v>8.34</v>
      </c>
      <c r="G178" s="331" t="s">
        <v>1260</v>
      </c>
      <c r="H178" s="164" t="s">
        <v>1257</v>
      </c>
      <c r="I178" s="166">
        <v>42</v>
      </c>
    </row>
    <row r="179" spans="1:9">
      <c r="A179" s="162">
        <v>178</v>
      </c>
      <c r="B179" s="163" t="s">
        <v>1141</v>
      </c>
      <c r="C179" s="163" t="s">
        <v>1096</v>
      </c>
      <c r="D179" s="163" t="s">
        <v>1103</v>
      </c>
      <c r="E179" s="164">
        <v>6</v>
      </c>
      <c r="F179" s="165">
        <v>7.81</v>
      </c>
      <c r="G179" s="331" t="s">
        <v>1260</v>
      </c>
      <c r="H179" s="164" t="s">
        <v>1256</v>
      </c>
      <c r="I179" s="166">
        <v>42</v>
      </c>
    </row>
    <row r="180" spans="1:9">
      <c r="A180" s="162">
        <v>179</v>
      </c>
      <c r="B180" s="163" t="s">
        <v>205</v>
      </c>
      <c r="C180" s="163" t="s">
        <v>1096</v>
      </c>
      <c r="D180" s="163" t="s">
        <v>1097</v>
      </c>
      <c r="E180" s="164">
        <v>10</v>
      </c>
      <c r="F180" s="165">
        <v>3.33</v>
      </c>
      <c r="G180" s="331" t="s">
        <v>1260</v>
      </c>
      <c r="H180" s="164" t="s">
        <v>1257</v>
      </c>
      <c r="I180" s="166">
        <v>53</v>
      </c>
    </row>
    <row r="181" spans="1:9">
      <c r="A181" s="162">
        <v>180</v>
      </c>
      <c r="B181" s="163" t="s">
        <v>1115</v>
      </c>
      <c r="C181" s="163" t="s">
        <v>1096</v>
      </c>
      <c r="D181" s="163" t="s">
        <v>1111</v>
      </c>
      <c r="E181" s="164">
        <v>3</v>
      </c>
      <c r="F181" s="165">
        <v>1.76</v>
      </c>
      <c r="G181" s="331" t="s">
        <v>1260</v>
      </c>
      <c r="H181" s="164" t="s">
        <v>1257</v>
      </c>
      <c r="I181" s="166">
        <v>41</v>
      </c>
    </row>
    <row r="182" spans="1:9">
      <c r="A182" s="162">
        <v>181</v>
      </c>
      <c r="B182" s="163" t="s">
        <v>1120</v>
      </c>
      <c r="C182" s="163" t="s">
        <v>1099</v>
      </c>
      <c r="D182" s="163" t="s">
        <v>1103</v>
      </c>
      <c r="E182" s="164">
        <v>1</v>
      </c>
      <c r="F182" s="165">
        <v>7.4</v>
      </c>
      <c r="G182" s="331" t="s">
        <v>1260</v>
      </c>
      <c r="H182" s="164" t="s">
        <v>1257</v>
      </c>
      <c r="I182" s="166">
        <v>48</v>
      </c>
    </row>
    <row r="183" spans="1:9">
      <c r="A183" s="162">
        <v>182</v>
      </c>
      <c r="B183" s="163" t="s">
        <v>1129</v>
      </c>
      <c r="C183" s="163" t="s">
        <v>1096</v>
      </c>
      <c r="D183" s="163" t="s">
        <v>1103</v>
      </c>
      <c r="E183" s="164">
        <v>8</v>
      </c>
      <c r="F183" s="165">
        <v>6.42</v>
      </c>
      <c r="G183" s="331" t="s">
        <v>1260</v>
      </c>
      <c r="H183" s="164" t="s">
        <v>1257</v>
      </c>
      <c r="I183" s="166">
        <v>51</v>
      </c>
    </row>
    <row r="184" spans="1:9">
      <c r="A184" s="162">
        <v>183</v>
      </c>
      <c r="B184" s="163" t="s">
        <v>1135</v>
      </c>
      <c r="C184" s="163" t="s">
        <v>1102</v>
      </c>
      <c r="D184" s="163" t="s">
        <v>1111</v>
      </c>
      <c r="E184" s="164">
        <v>5</v>
      </c>
      <c r="F184" s="165">
        <v>7</v>
      </c>
      <c r="G184" s="331" t="s">
        <v>1259</v>
      </c>
      <c r="H184" s="164" t="s">
        <v>1257</v>
      </c>
      <c r="I184" s="166">
        <v>62</v>
      </c>
    </row>
    <row r="185" spans="1:9">
      <c r="A185" s="162">
        <v>184</v>
      </c>
      <c r="B185" s="163" t="s">
        <v>1107</v>
      </c>
      <c r="C185" s="163" t="s">
        <v>1096</v>
      </c>
      <c r="D185" s="163" t="s">
        <v>1105</v>
      </c>
      <c r="E185" s="164">
        <v>6</v>
      </c>
      <c r="F185" s="165">
        <v>2.36</v>
      </c>
      <c r="G185" s="331" t="s">
        <v>1259</v>
      </c>
      <c r="H185" s="164" t="s">
        <v>1257</v>
      </c>
      <c r="I185" s="166">
        <v>59</v>
      </c>
    </row>
    <row r="186" spans="1:9">
      <c r="A186" s="162">
        <v>185</v>
      </c>
      <c r="B186" s="163" t="s">
        <v>1143</v>
      </c>
      <c r="C186" s="163" t="s">
        <v>1099</v>
      </c>
      <c r="D186" s="163" t="s">
        <v>1097</v>
      </c>
      <c r="E186" s="164">
        <v>8</v>
      </c>
      <c r="F186" s="165">
        <v>2.86</v>
      </c>
      <c r="G186" s="331" t="s">
        <v>1259</v>
      </c>
      <c r="H186" s="164" t="s">
        <v>1257</v>
      </c>
      <c r="I186" s="166">
        <v>40</v>
      </c>
    </row>
    <row r="187" spans="1:9">
      <c r="A187" s="162">
        <v>186</v>
      </c>
      <c r="B187" s="163" t="s">
        <v>1109</v>
      </c>
      <c r="C187" s="163" t="s">
        <v>1096</v>
      </c>
      <c r="D187" s="163" t="s">
        <v>1103</v>
      </c>
      <c r="E187" s="164">
        <v>5</v>
      </c>
      <c r="F187" s="165">
        <v>3.07</v>
      </c>
      <c r="G187" s="331" t="s">
        <v>1260</v>
      </c>
      <c r="H187" s="164" t="s">
        <v>1257</v>
      </c>
      <c r="I187" s="166">
        <v>61</v>
      </c>
    </row>
    <row r="188" spans="1:9">
      <c r="A188" s="162">
        <v>187</v>
      </c>
      <c r="B188" s="163" t="s">
        <v>1125</v>
      </c>
      <c r="C188" s="163" t="s">
        <v>1096</v>
      </c>
      <c r="D188" s="163" t="s">
        <v>1103</v>
      </c>
      <c r="E188" s="164">
        <v>6</v>
      </c>
      <c r="F188" s="165">
        <v>9.6</v>
      </c>
      <c r="G188" s="331" t="s">
        <v>1260</v>
      </c>
      <c r="H188" s="164" t="s">
        <v>1256</v>
      </c>
      <c r="I188" s="166">
        <v>32</v>
      </c>
    </row>
    <row r="189" spans="1:9">
      <c r="A189" s="162">
        <v>188</v>
      </c>
      <c r="B189" s="163" t="s">
        <v>1107</v>
      </c>
      <c r="C189" s="163" t="s">
        <v>1096</v>
      </c>
      <c r="D189" s="163" t="s">
        <v>1103</v>
      </c>
      <c r="E189" s="164">
        <v>4</v>
      </c>
      <c r="F189" s="165">
        <v>1.59</v>
      </c>
      <c r="G189" s="331" t="s">
        <v>1260</v>
      </c>
      <c r="H189" s="164" t="s">
        <v>1257</v>
      </c>
      <c r="I189" s="166">
        <v>53</v>
      </c>
    </row>
    <row r="190" spans="1:9">
      <c r="A190" s="162">
        <v>189</v>
      </c>
      <c r="B190" s="163" t="s">
        <v>1126</v>
      </c>
      <c r="C190" s="163" t="s">
        <v>1099</v>
      </c>
      <c r="D190" s="163" t="s">
        <v>1097</v>
      </c>
      <c r="E190" s="164">
        <v>6</v>
      </c>
      <c r="F190" s="165">
        <v>9.0500000000000007</v>
      </c>
      <c r="G190" s="331" t="s">
        <v>1260</v>
      </c>
      <c r="H190" s="164" t="s">
        <v>1257</v>
      </c>
      <c r="I190" s="166">
        <v>63</v>
      </c>
    </row>
    <row r="191" spans="1:9">
      <c r="A191" s="162">
        <v>190</v>
      </c>
      <c r="B191" s="163" t="s">
        <v>205</v>
      </c>
      <c r="C191" s="163" t="s">
        <v>1096</v>
      </c>
      <c r="D191" s="163" t="s">
        <v>1111</v>
      </c>
      <c r="E191" s="164">
        <v>1</v>
      </c>
      <c r="F191" s="165">
        <v>7.13</v>
      </c>
      <c r="G191" s="331" t="s">
        <v>1259</v>
      </c>
      <c r="H191" s="164" t="s">
        <v>1257</v>
      </c>
      <c r="I191" s="166">
        <v>53</v>
      </c>
    </row>
    <row r="192" spans="1:9">
      <c r="A192" s="162">
        <v>191</v>
      </c>
      <c r="B192" s="163" t="s">
        <v>1128</v>
      </c>
      <c r="C192" s="163" t="s">
        <v>1099</v>
      </c>
      <c r="D192" s="163" t="s">
        <v>1097</v>
      </c>
      <c r="E192" s="164">
        <v>9</v>
      </c>
      <c r="F192" s="165">
        <v>2.4500000000000002</v>
      </c>
      <c r="G192" s="331" t="s">
        <v>1260</v>
      </c>
      <c r="H192" s="164" t="s">
        <v>1257</v>
      </c>
      <c r="I192" s="166">
        <v>55</v>
      </c>
    </row>
    <row r="193" spans="1:9">
      <c r="A193" s="162">
        <v>192</v>
      </c>
      <c r="B193" s="163" t="s">
        <v>1121</v>
      </c>
      <c r="C193" s="163" t="s">
        <v>1099</v>
      </c>
      <c r="D193" s="163" t="s">
        <v>1111</v>
      </c>
      <c r="E193" s="164">
        <v>7</v>
      </c>
      <c r="F193" s="165">
        <v>1.55</v>
      </c>
      <c r="G193" s="331" t="s">
        <v>1260</v>
      </c>
      <c r="H193" s="164" t="s">
        <v>1257</v>
      </c>
      <c r="I193" s="166">
        <v>54</v>
      </c>
    </row>
    <row r="194" spans="1:9">
      <c r="A194" s="162">
        <v>193</v>
      </c>
      <c r="B194" s="163" t="s">
        <v>1140</v>
      </c>
      <c r="C194" s="163" t="s">
        <v>1102</v>
      </c>
      <c r="D194" s="163" t="s">
        <v>1111</v>
      </c>
      <c r="E194" s="164">
        <v>8</v>
      </c>
      <c r="F194" s="165">
        <v>7.07</v>
      </c>
      <c r="G194" s="331" t="s">
        <v>1260</v>
      </c>
      <c r="H194" s="164" t="s">
        <v>1256</v>
      </c>
      <c r="I194" s="166">
        <v>35</v>
      </c>
    </row>
    <row r="195" spans="1:9">
      <c r="A195" s="162">
        <v>194</v>
      </c>
      <c r="B195" s="163" t="s">
        <v>1095</v>
      </c>
      <c r="C195" s="163" t="s">
        <v>1096</v>
      </c>
      <c r="D195" s="163" t="s">
        <v>1105</v>
      </c>
      <c r="E195" s="164">
        <v>1</v>
      </c>
      <c r="F195" s="165">
        <v>6.28</v>
      </c>
      <c r="G195" s="331" t="s">
        <v>1260</v>
      </c>
      <c r="H195" s="164" t="s">
        <v>1256</v>
      </c>
      <c r="I195" s="166">
        <v>69</v>
      </c>
    </row>
    <row r="196" spans="1:9">
      <c r="A196" s="162">
        <v>195</v>
      </c>
      <c r="B196" s="163" t="s">
        <v>1143</v>
      </c>
      <c r="C196" s="163" t="s">
        <v>1099</v>
      </c>
      <c r="D196" s="163" t="s">
        <v>1103</v>
      </c>
      <c r="E196" s="164">
        <v>2</v>
      </c>
      <c r="F196" s="165">
        <v>1.18</v>
      </c>
      <c r="G196" s="331" t="s">
        <v>1260</v>
      </c>
      <c r="H196" s="164" t="s">
        <v>1257</v>
      </c>
      <c r="I196" s="166">
        <v>57</v>
      </c>
    </row>
    <row r="197" spans="1:9">
      <c r="A197" s="162">
        <v>196</v>
      </c>
      <c r="B197" s="163" t="s">
        <v>1120</v>
      </c>
      <c r="C197" s="163" t="s">
        <v>1099</v>
      </c>
      <c r="D197" s="163" t="s">
        <v>1097</v>
      </c>
      <c r="E197" s="164">
        <v>10</v>
      </c>
      <c r="F197" s="165">
        <v>9.82</v>
      </c>
      <c r="G197" s="331" t="s">
        <v>1260</v>
      </c>
      <c r="H197" s="164" t="s">
        <v>1257</v>
      </c>
      <c r="I197" s="166">
        <v>24</v>
      </c>
    </row>
    <row r="198" spans="1:9">
      <c r="A198" s="162">
        <v>197</v>
      </c>
      <c r="B198" s="163" t="s">
        <v>1140</v>
      </c>
      <c r="C198" s="163" t="s">
        <v>1102</v>
      </c>
      <c r="D198" s="163" t="s">
        <v>1097</v>
      </c>
      <c r="E198" s="164">
        <v>2</v>
      </c>
      <c r="F198" s="165">
        <v>2.97</v>
      </c>
      <c r="G198" s="331" t="s">
        <v>1260</v>
      </c>
      <c r="H198" s="164" t="s">
        <v>1257</v>
      </c>
      <c r="I198" s="166">
        <v>48</v>
      </c>
    </row>
    <row r="199" spans="1:9">
      <c r="A199" s="162">
        <v>198</v>
      </c>
      <c r="B199" s="163" t="s">
        <v>1107</v>
      </c>
      <c r="C199" s="163" t="s">
        <v>1096</v>
      </c>
      <c r="D199" s="163" t="s">
        <v>1103</v>
      </c>
      <c r="E199" s="164">
        <v>2</v>
      </c>
      <c r="F199" s="165">
        <v>1.25</v>
      </c>
      <c r="G199" s="331" t="s">
        <v>1259</v>
      </c>
      <c r="H199" s="164" t="s">
        <v>1257</v>
      </c>
      <c r="I199" s="166">
        <v>45</v>
      </c>
    </row>
    <row r="200" spans="1:9">
      <c r="A200" s="162">
        <v>199</v>
      </c>
      <c r="B200" s="163" t="s">
        <v>1120</v>
      </c>
      <c r="C200" s="163" t="s">
        <v>1099</v>
      </c>
      <c r="D200" s="163" t="s">
        <v>1103</v>
      </c>
      <c r="E200" s="164">
        <v>8</v>
      </c>
      <c r="F200" s="165">
        <v>2.1800000000000002</v>
      </c>
      <c r="G200" s="331" t="s">
        <v>1260</v>
      </c>
      <c r="H200" s="164" t="s">
        <v>1257</v>
      </c>
      <c r="I200" s="166">
        <v>77</v>
      </c>
    </row>
    <row r="201" spans="1:9">
      <c r="A201" s="162">
        <v>200</v>
      </c>
      <c r="B201" s="163" t="s">
        <v>1126</v>
      </c>
      <c r="C201" s="163" t="s">
        <v>1099</v>
      </c>
      <c r="D201" s="163" t="s">
        <v>1103</v>
      </c>
      <c r="E201" s="164">
        <v>5</v>
      </c>
      <c r="F201" s="165">
        <v>7.52</v>
      </c>
      <c r="G201" s="331" t="s">
        <v>1260</v>
      </c>
      <c r="H201" s="164" t="s">
        <v>1257</v>
      </c>
      <c r="I201" s="166">
        <v>51</v>
      </c>
    </row>
    <row r="202" spans="1:9">
      <c r="A202" s="162">
        <v>201</v>
      </c>
      <c r="B202" s="163" t="s">
        <v>1138</v>
      </c>
      <c r="C202" s="163" t="s">
        <v>1096</v>
      </c>
      <c r="D202" s="163" t="s">
        <v>1097</v>
      </c>
      <c r="E202" s="164">
        <v>10</v>
      </c>
      <c r="F202" s="165">
        <v>1.41</v>
      </c>
      <c r="G202" s="331" t="s">
        <v>1260</v>
      </c>
      <c r="H202" s="164" t="s">
        <v>1257</v>
      </c>
      <c r="I202" s="166">
        <v>73</v>
      </c>
    </row>
    <row r="203" spans="1:9">
      <c r="A203" s="162">
        <v>202</v>
      </c>
      <c r="B203" s="163" t="s">
        <v>1144</v>
      </c>
      <c r="C203" s="163" t="s">
        <v>1096</v>
      </c>
      <c r="D203" s="163" t="s">
        <v>1111</v>
      </c>
      <c r="E203" s="164">
        <v>6</v>
      </c>
      <c r="F203" s="165">
        <v>2.13</v>
      </c>
      <c r="G203" s="331" t="s">
        <v>1259</v>
      </c>
      <c r="H203" s="164" t="s">
        <v>1256</v>
      </c>
      <c r="I203" s="166">
        <v>40</v>
      </c>
    </row>
    <row r="204" spans="1:9">
      <c r="A204" s="162">
        <v>203</v>
      </c>
      <c r="B204" s="163" t="s">
        <v>1137</v>
      </c>
      <c r="C204" s="163" t="s">
        <v>1099</v>
      </c>
      <c r="D204" s="163" t="s">
        <v>1100</v>
      </c>
      <c r="E204" s="164">
        <v>1</v>
      </c>
      <c r="F204" s="165">
        <v>2.62</v>
      </c>
      <c r="G204" s="331" t="s">
        <v>1260</v>
      </c>
      <c r="H204" s="164" t="s">
        <v>1257</v>
      </c>
      <c r="I204" s="166">
        <v>56</v>
      </c>
    </row>
    <row r="205" spans="1:9">
      <c r="A205" s="162">
        <v>204</v>
      </c>
      <c r="B205" s="163" t="s">
        <v>1130</v>
      </c>
      <c r="C205" s="163" t="s">
        <v>1099</v>
      </c>
      <c r="D205" s="163" t="s">
        <v>1105</v>
      </c>
      <c r="E205" s="164">
        <v>6</v>
      </c>
      <c r="F205" s="165">
        <v>2.06</v>
      </c>
      <c r="G205" s="331" t="s">
        <v>1260</v>
      </c>
      <c r="H205" s="164" t="s">
        <v>1257</v>
      </c>
      <c r="I205" s="166">
        <v>28</v>
      </c>
    </row>
    <row r="206" spans="1:9">
      <c r="A206" s="162">
        <v>205</v>
      </c>
      <c r="B206" s="163" t="s">
        <v>1114</v>
      </c>
      <c r="C206" s="163" t="s">
        <v>1096</v>
      </c>
      <c r="D206" s="163" t="s">
        <v>1103</v>
      </c>
      <c r="E206" s="164">
        <v>2</v>
      </c>
      <c r="F206" s="165">
        <v>3.11</v>
      </c>
      <c r="G206" s="331" t="s">
        <v>1260</v>
      </c>
      <c r="H206" s="164" t="s">
        <v>1257</v>
      </c>
      <c r="I206" s="166">
        <v>54</v>
      </c>
    </row>
    <row r="207" spans="1:9">
      <c r="A207" s="162">
        <v>206</v>
      </c>
      <c r="B207" s="163" t="s">
        <v>1124</v>
      </c>
      <c r="C207" s="163" t="s">
        <v>1113</v>
      </c>
      <c r="D207" s="163" t="s">
        <v>1111</v>
      </c>
      <c r="E207" s="164">
        <v>6</v>
      </c>
      <c r="F207" s="165">
        <v>7.73</v>
      </c>
      <c r="G207" s="331" t="s">
        <v>1259</v>
      </c>
      <c r="H207" s="164" t="s">
        <v>1257</v>
      </c>
      <c r="I207" s="166">
        <v>64</v>
      </c>
    </row>
    <row r="208" spans="1:9">
      <c r="A208" s="162">
        <v>207</v>
      </c>
      <c r="B208" s="163" t="s">
        <v>205</v>
      </c>
      <c r="C208" s="163" t="s">
        <v>1096</v>
      </c>
      <c r="D208" s="163" t="s">
        <v>1100</v>
      </c>
      <c r="E208" s="164">
        <v>8</v>
      </c>
      <c r="F208" s="165">
        <v>5.53</v>
      </c>
      <c r="G208" s="331" t="s">
        <v>1260</v>
      </c>
      <c r="H208" s="164" t="s">
        <v>1257</v>
      </c>
      <c r="I208" s="166">
        <v>72</v>
      </c>
    </row>
    <row r="209" spans="1:9">
      <c r="A209" s="162">
        <v>208</v>
      </c>
      <c r="B209" s="163" t="s">
        <v>1138</v>
      </c>
      <c r="C209" s="163" t="s">
        <v>1096</v>
      </c>
      <c r="D209" s="163" t="s">
        <v>1097</v>
      </c>
      <c r="E209" s="164">
        <v>10</v>
      </c>
      <c r="F209" s="165">
        <v>1.17</v>
      </c>
      <c r="G209" s="331" t="s">
        <v>1260</v>
      </c>
      <c r="H209" s="164" t="s">
        <v>1257</v>
      </c>
      <c r="I209" s="166">
        <v>21</v>
      </c>
    </row>
    <row r="210" spans="1:9">
      <c r="A210" s="162">
        <v>209</v>
      </c>
      <c r="B210" s="163" t="s">
        <v>1109</v>
      </c>
      <c r="C210" s="163" t="s">
        <v>1096</v>
      </c>
      <c r="D210" s="163" t="s">
        <v>1103</v>
      </c>
      <c r="E210" s="164">
        <v>2</v>
      </c>
      <c r="F210" s="165">
        <v>7.33</v>
      </c>
      <c r="G210" s="331" t="s">
        <v>1259</v>
      </c>
      <c r="H210" s="164" t="s">
        <v>1257</v>
      </c>
      <c r="I210" s="166">
        <v>27</v>
      </c>
    </row>
    <row r="211" spans="1:9">
      <c r="A211" s="162">
        <v>210</v>
      </c>
      <c r="B211" s="163" t="s">
        <v>1142</v>
      </c>
      <c r="C211" s="163" t="s">
        <v>1099</v>
      </c>
      <c r="D211" s="163" t="s">
        <v>1100</v>
      </c>
      <c r="E211" s="164">
        <v>7</v>
      </c>
      <c r="F211" s="165">
        <v>5.1100000000000003</v>
      </c>
      <c r="G211" s="331" t="s">
        <v>1260</v>
      </c>
      <c r="H211" s="164" t="s">
        <v>1257</v>
      </c>
      <c r="I211" s="166">
        <v>48</v>
      </c>
    </row>
    <row r="212" spans="1:9">
      <c r="A212" s="162">
        <v>211</v>
      </c>
      <c r="B212" s="163" t="s">
        <v>1131</v>
      </c>
      <c r="C212" s="163" t="s">
        <v>1096</v>
      </c>
      <c r="D212" s="163" t="s">
        <v>1105</v>
      </c>
      <c r="E212" s="164">
        <v>5</v>
      </c>
      <c r="F212" s="165">
        <v>5.79</v>
      </c>
      <c r="G212" s="331" t="s">
        <v>1260</v>
      </c>
      <c r="H212" s="164" t="s">
        <v>1257</v>
      </c>
      <c r="I212" s="166">
        <v>48</v>
      </c>
    </row>
    <row r="213" spans="1:9">
      <c r="A213" s="162">
        <v>212</v>
      </c>
      <c r="B213" s="163" t="s">
        <v>1124</v>
      </c>
      <c r="C213" s="163" t="s">
        <v>1113</v>
      </c>
      <c r="D213" s="163" t="s">
        <v>1100</v>
      </c>
      <c r="E213" s="164">
        <v>10</v>
      </c>
      <c r="F213" s="165">
        <v>2.96</v>
      </c>
      <c r="G213" s="331" t="s">
        <v>1260</v>
      </c>
      <c r="H213" s="164" t="s">
        <v>1257</v>
      </c>
      <c r="I213" s="166">
        <v>34</v>
      </c>
    </row>
    <row r="214" spans="1:9">
      <c r="A214" s="162">
        <v>213</v>
      </c>
      <c r="B214" s="163" t="s">
        <v>1129</v>
      </c>
      <c r="C214" s="163" t="s">
        <v>1096</v>
      </c>
      <c r="D214" s="163" t="s">
        <v>1103</v>
      </c>
      <c r="E214" s="164">
        <v>3</v>
      </c>
      <c r="F214" s="165">
        <v>9.5500000000000007</v>
      </c>
      <c r="G214" s="331" t="s">
        <v>1260</v>
      </c>
      <c r="H214" s="164" t="s">
        <v>1256</v>
      </c>
      <c r="I214" s="166">
        <v>49</v>
      </c>
    </row>
    <row r="215" spans="1:9">
      <c r="A215" s="162">
        <v>214</v>
      </c>
      <c r="B215" s="163" t="s">
        <v>1141</v>
      </c>
      <c r="C215" s="163" t="s">
        <v>1096</v>
      </c>
      <c r="D215" s="163" t="s">
        <v>1103</v>
      </c>
      <c r="E215" s="164">
        <v>4</v>
      </c>
      <c r="F215" s="165">
        <v>5.69</v>
      </c>
      <c r="G215" s="331" t="s">
        <v>1260</v>
      </c>
      <c r="H215" s="164" t="s">
        <v>1256</v>
      </c>
      <c r="I215" s="166">
        <v>75</v>
      </c>
    </row>
    <row r="216" spans="1:9">
      <c r="A216" s="162">
        <v>215</v>
      </c>
      <c r="B216" s="163" t="s">
        <v>1101</v>
      </c>
      <c r="C216" s="163" t="s">
        <v>1102</v>
      </c>
      <c r="D216" s="163" t="s">
        <v>1103</v>
      </c>
      <c r="E216" s="164">
        <v>1</v>
      </c>
      <c r="F216" s="165">
        <v>9.0299999999999994</v>
      </c>
      <c r="G216" s="331" t="s">
        <v>1260</v>
      </c>
      <c r="H216" s="164" t="s">
        <v>1257</v>
      </c>
      <c r="I216" s="166">
        <v>77</v>
      </c>
    </row>
    <row r="217" spans="1:9">
      <c r="A217" s="162">
        <v>216</v>
      </c>
      <c r="B217" s="163" t="s">
        <v>1095</v>
      </c>
      <c r="C217" s="163" t="s">
        <v>1096</v>
      </c>
      <c r="D217" s="163" t="s">
        <v>1097</v>
      </c>
      <c r="E217" s="164">
        <v>4</v>
      </c>
      <c r="F217" s="165">
        <v>3.56</v>
      </c>
      <c r="G217" s="331" t="s">
        <v>1260</v>
      </c>
      <c r="H217" s="164" t="s">
        <v>1257</v>
      </c>
      <c r="I217" s="166">
        <v>55</v>
      </c>
    </row>
    <row r="218" spans="1:9">
      <c r="A218" s="162">
        <v>217</v>
      </c>
      <c r="B218" s="163" t="s">
        <v>1138</v>
      </c>
      <c r="C218" s="163" t="s">
        <v>1096</v>
      </c>
      <c r="D218" s="163" t="s">
        <v>1097</v>
      </c>
      <c r="E218" s="164">
        <v>7</v>
      </c>
      <c r="F218" s="165">
        <v>8.66</v>
      </c>
      <c r="G218" s="331" t="s">
        <v>1259</v>
      </c>
      <c r="H218" s="164" t="s">
        <v>1257</v>
      </c>
      <c r="I218" s="166">
        <v>24</v>
      </c>
    </row>
    <row r="219" spans="1:9">
      <c r="A219" s="162">
        <v>218</v>
      </c>
      <c r="B219" s="163" t="s">
        <v>1131</v>
      </c>
      <c r="C219" s="163" t="s">
        <v>1096</v>
      </c>
      <c r="D219" s="163" t="s">
        <v>1097</v>
      </c>
      <c r="E219" s="164">
        <v>1</v>
      </c>
      <c r="F219" s="165">
        <v>5.81</v>
      </c>
      <c r="G219" s="331" t="s">
        <v>1260</v>
      </c>
      <c r="H219" s="164" t="s">
        <v>1256</v>
      </c>
      <c r="I219" s="166">
        <v>20</v>
      </c>
    </row>
    <row r="220" spans="1:9">
      <c r="A220" s="162">
        <v>219</v>
      </c>
      <c r="B220" s="163" t="s">
        <v>1118</v>
      </c>
      <c r="C220" s="163" t="s">
        <v>1099</v>
      </c>
      <c r="D220" s="163" t="s">
        <v>1105</v>
      </c>
      <c r="E220" s="164">
        <v>3</v>
      </c>
      <c r="F220" s="165">
        <v>7.43</v>
      </c>
      <c r="G220" s="331" t="s">
        <v>1260</v>
      </c>
      <c r="H220" s="164" t="s">
        <v>1257</v>
      </c>
      <c r="I220" s="166">
        <v>40</v>
      </c>
    </row>
    <row r="221" spans="1:9">
      <c r="A221" s="162">
        <v>220</v>
      </c>
      <c r="B221" s="163" t="s">
        <v>1104</v>
      </c>
      <c r="C221" s="163" t="s">
        <v>1099</v>
      </c>
      <c r="D221" s="163" t="s">
        <v>1105</v>
      </c>
      <c r="E221" s="164">
        <v>9</v>
      </c>
      <c r="F221" s="165">
        <v>9.64</v>
      </c>
      <c r="G221" s="331" t="s">
        <v>1260</v>
      </c>
      <c r="H221" s="164" t="s">
        <v>1257</v>
      </c>
      <c r="I221" s="166">
        <v>40</v>
      </c>
    </row>
    <row r="222" spans="1:9">
      <c r="A222" s="162">
        <v>221</v>
      </c>
      <c r="B222" s="163" t="s">
        <v>1137</v>
      </c>
      <c r="C222" s="163" t="s">
        <v>1099</v>
      </c>
      <c r="D222" s="163" t="s">
        <v>1097</v>
      </c>
      <c r="E222" s="164">
        <v>9</v>
      </c>
      <c r="F222" s="165">
        <v>8.56</v>
      </c>
      <c r="G222" s="331" t="s">
        <v>1259</v>
      </c>
      <c r="H222" s="164" t="s">
        <v>1256</v>
      </c>
      <c r="I222" s="166">
        <v>42</v>
      </c>
    </row>
    <row r="223" spans="1:9">
      <c r="A223" s="162">
        <v>222</v>
      </c>
      <c r="B223" s="163" t="s">
        <v>1136</v>
      </c>
      <c r="C223" s="163" t="s">
        <v>1096</v>
      </c>
      <c r="D223" s="163" t="s">
        <v>1097</v>
      </c>
      <c r="E223" s="164">
        <v>1</v>
      </c>
      <c r="F223" s="165">
        <v>6.29</v>
      </c>
      <c r="G223" s="331" t="s">
        <v>1259</v>
      </c>
      <c r="H223" s="164" t="s">
        <v>1256</v>
      </c>
      <c r="I223" s="166">
        <v>21</v>
      </c>
    </row>
    <row r="224" spans="1:9">
      <c r="A224" s="162">
        <v>223</v>
      </c>
      <c r="B224" s="163" t="s">
        <v>1140</v>
      </c>
      <c r="C224" s="163" t="s">
        <v>1102</v>
      </c>
      <c r="D224" s="163" t="s">
        <v>1103</v>
      </c>
      <c r="E224" s="164">
        <v>5</v>
      </c>
      <c r="F224" s="165">
        <v>4.7</v>
      </c>
      <c r="G224" s="331" t="s">
        <v>1260</v>
      </c>
      <c r="H224" s="164" t="s">
        <v>1257</v>
      </c>
      <c r="I224" s="166">
        <v>43</v>
      </c>
    </row>
    <row r="225" spans="1:9">
      <c r="A225" s="162">
        <v>224</v>
      </c>
      <c r="B225" s="163" t="s">
        <v>1125</v>
      </c>
      <c r="C225" s="163" t="s">
        <v>1096</v>
      </c>
      <c r="D225" s="163" t="s">
        <v>1097</v>
      </c>
      <c r="E225" s="164">
        <v>3</v>
      </c>
      <c r="F225" s="165">
        <v>5.41</v>
      </c>
      <c r="G225" s="331" t="s">
        <v>1260</v>
      </c>
      <c r="H225" s="164" t="s">
        <v>1257</v>
      </c>
      <c r="I225" s="166">
        <v>63</v>
      </c>
    </row>
    <row r="226" spans="1:9">
      <c r="A226" s="162">
        <v>225</v>
      </c>
      <c r="B226" s="163" t="s">
        <v>1119</v>
      </c>
      <c r="C226" s="163" t="s">
        <v>1096</v>
      </c>
      <c r="D226" s="163" t="s">
        <v>1111</v>
      </c>
      <c r="E226" s="164">
        <v>7</v>
      </c>
      <c r="F226" s="165">
        <v>3.89</v>
      </c>
      <c r="G226" s="331" t="s">
        <v>1260</v>
      </c>
      <c r="H226" s="164" t="s">
        <v>1256</v>
      </c>
      <c r="I226" s="166">
        <v>78</v>
      </c>
    </row>
    <row r="227" spans="1:9">
      <c r="A227" s="162">
        <v>226</v>
      </c>
      <c r="B227" s="163" t="s">
        <v>1139</v>
      </c>
      <c r="C227" s="163" t="s">
        <v>1099</v>
      </c>
      <c r="D227" s="163" t="s">
        <v>1105</v>
      </c>
      <c r="E227" s="164">
        <v>7</v>
      </c>
      <c r="F227" s="165">
        <v>4.75</v>
      </c>
      <c r="G227" s="331" t="s">
        <v>1260</v>
      </c>
      <c r="H227" s="164" t="s">
        <v>1256</v>
      </c>
      <c r="I227" s="166">
        <v>57</v>
      </c>
    </row>
    <row r="228" spans="1:9">
      <c r="A228" s="162">
        <v>227</v>
      </c>
      <c r="B228" s="163" t="s">
        <v>1121</v>
      </c>
      <c r="C228" s="163" t="s">
        <v>1099</v>
      </c>
      <c r="D228" s="163" t="s">
        <v>1111</v>
      </c>
      <c r="E228" s="164">
        <v>3</v>
      </c>
      <c r="F228" s="165">
        <v>2.13</v>
      </c>
      <c r="G228" s="331" t="s">
        <v>1260</v>
      </c>
      <c r="H228" s="164" t="s">
        <v>1257</v>
      </c>
      <c r="I228" s="166">
        <v>43</v>
      </c>
    </row>
    <row r="229" spans="1:9">
      <c r="A229" s="162">
        <v>228</v>
      </c>
      <c r="B229" s="163" t="s">
        <v>1106</v>
      </c>
      <c r="C229" s="163" t="s">
        <v>1096</v>
      </c>
      <c r="D229" s="163" t="s">
        <v>1097</v>
      </c>
      <c r="E229" s="164">
        <v>9</v>
      </c>
      <c r="F229" s="165">
        <v>3.43</v>
      </c>
      <c r="G229" s="331" t="s">
        <v>1260</v>
      </c>
      <c r="H229" s="164" t="s">
        <v>1256</v>
      </c>
      <c r="I229" s="166">
        <v>49</v>
      </c>
    </row>
    <row r="230" spans="1:9">
      <c r="A230" s="162">
        <v>229</v>
      </c>
      <c r="B230" s="163" t="s">
        <v>1109</v>
      </c>
      <c r="C230" s="163" t="s">
        <v>1096</v>
      </c>
      <c r="D230" s="163" t="s">
        <v>1103</v>
      </c>
      <c r="E230" s="164">
        <v>5</v>
      </c>
      <c r="F230" s="165">
        <v>1.96</v>
      </c>
      <c r="G230" s="331" t="s">
        <v>1260</v>
      </c>
      <c r="H230" s="164" t="s">
        <v>1257</v>
      </c>
      <c r="I230" s="166">
        <v>34</v>
      </c>
    </row>
    <row r="231" spans="1:9">
      <c r="A231" s="162">
        <v>230</v>
      </c>
      <c r="B231" s="163" t="s">
        <v>1104</v>
      </c>
      <c r="C231" s="163" t="s">
        <v>1099</v>
      </c>
      <c r="D231" s="163" t="s">
        <v>1105</v>
      </c>
      <c r="E231" s="164">
        <v>4</v>
      </c>
      <c r="F231" s="165">
        <v>4.3899999999999997</v>
      </c>
      <c r="G231" s="331" t="s">
        <v>1259</v>
      </c>
      <c r="H231" s="164" t="s">
        <v>1257</v>
      </c>
      <c r="I231" s="166">
        <v>74</v>
      </c>
    </row>
    <row r="232" spans="1:9">
      <c r="A232" s="162">
        <v>231</v>
      </c>
      <c r="B232" s="163" t="s">
        <v>1125</v>
      </c>
      <c r="C232" s="163" t="s">
        <v>1096</v>
      </c>
      <c r="D232" s="163" t="s">
        <v>1097</v>
      </c>
      <c r="E232" s="164">
        <v>4</v>
      </c>
      <c r="F232" s="165">
        <v>6.6</v>
      </c>
      <c r="G232" s="331" t="s">
        <v>1260</v>
      </c>
      <c r="H232" s="164" t="s">
        <v>1257</v>
      </c>
      <c r="I232" s="166">
        <v>51</v>
      </c>
    </row>
    <row r="233" spans="1:9">
      <c r="A233" s="162">
        <v>232</v>
      </c>
      <c r="B233" s="163" t="s">
        <v>1130</v>
      </c>
      <c r="C233" s="163" t="s">
        <v>1099</v>
      </c>
      <c r="D233" s="163" t="s">
        <v>1105</v>
      </c>
      <c r="E233" s="164">
        <v>4</v>
      </c>
      <c r="F233" s="165">
        <v>8.11</v>
      </c>
      <c r="G233" s="331" t="s">
        <v>1260</v>
      </c>
      <c r="H233" s="164" t="s">
        <v>1257</v>
      </c>
      <c r="I233" s="166">
        <v>42</v>
      </c>
    </row>
    <row r="234" spans="1:9">
      <c r="A234" s="162">
        <v>233</v>
      </c>
      <c r="B234" s="163" t="s">
        <v>1119</v>
      </c>
      <c r="C234" s="163" t="s">
        <v>1096</v>
      </c>
      <c r="D234" s="163" t="s">
        <v>1097</v>
      </c>
      <c r="E234" s="164">
        <v>9</v>
      </c>
      <c r="F234" s="165">
        <v>1.1000000000000001</v>
      </c>
      <c r="G234" s="331" t="s">
        <v>1259</v>
      </c>
      <c r="H234" s="164" t="s">
        <v>1257</v>
      </c>
      <c r="I234" s="166">
        <v>61</v>
      </c>
    </row>
    <row r="235" spans="1:9">
      <c r="A235" s="162">
        <v>234</v>
      </c>
      <c r="B235" s="163" t="s">
        <v>1107</v>
      </c>
      <c r="C235" s="163" t="s">
        <v>1096</v>
      </c>
      <c r="D235" s="163" t="s">
        <v>1103</v>
      </c>
      <c r="E235" s="164">
        <v>10</v>
      </c>
      <c r="F235" s="165">
        <v>1.42</v>
      </c>
      <c r="G235" s="331" t="s">
        <v>1259</v>
      </c>
      <c r="H235" s="164" t="s">
        <v>1256</v>
      </c>
      <c r="I235" s="166">
        <v>75</v>
      </c>
    </row>
    <row r="236" spans="1:9">
      <c r="A236" s="162">
        <v>235</v>
      </c>
      <c r="B236" s="163" t="s">
        <v>1140</v>
      </c>
      <c r="C236" s="163" t="s">
        <v>1102</v>
      </c>
      <c r="D236" s="163" t="s">
        <v>1097</v>
      </c>
      <c r="E236" s="164">
        <v>2</v>
      </c>
      <c r="F236" s="165">
        <v>5.2</v>
      </c>
      <c r="G236" s="331" t="s">
        <v>1260</v>
      </c>
      <c r="H236" s="164" t="s">
        <v>1257</v>
      </c>
      <c r="I236" s="166">
        <v>45</v>
      </c>
    </row>
    <row r="237" spans="1:9">
      <c r="A237" s="162">
        <v>236</v>
      </c>
      <c r="B237" s="163" t="s">
        <v>1141</v>
      </c>
      <c r="C237" s="163" t="s">
        <v>1096</v>
      </c>
      <c r="D237" s="163" t="s">
        <v>1111</v>
      </c>
      <c r="E237" s="164">
        <v>9</v>
      </c>
      <c r="F237" s="165">
        <v>2.35</v>
      </c>
      <c r="G237" s="331" t="s">
        <v>1259</v>
      </c>
      <c r="H237" s="164" t="s">
        <v>1257</v>
      </c>
      <c r="I237" s="166">
        <v>36</v>
      </c>
    </row>
    <row r="238" spans="1:9">
      <c r="A238" s="162">
        <v>237</v>
      </c>
      <c r="B238" s="163" t="s">
        <v>1101</v>
      </c>
      <c r="C238" s="163" t="s">
        <v>1102</v>
      </c>
      <c r="D238" s="163" t="s">
        <v>1111</v>
      </c>
      <c r="E238" s="164">
        <v>6</v>
      </c>
      <c r="F238" s="165">
        <v>6.51</v>
      </c>
      <c r="G238" s="331" t="s">
        <v>1260</v>
      </c>
      <c r="H238" s="164" t="s">
        <v>1257</v>
      </c>
      <c r="I238" s="166">
        <v>58</v>
      </c>
    </row>
    <row r="239" spans="1:9">
      <c r="A239" s="162">
        <v>238</v>
      </c>
      <c r="B239" s="163" t="s">
        <v>1130</v>
      </c>
      <c r="C239" s="163" t="s">
        <v>1099</v>
      </c>
      <c r="D239" s="163" t="s">
        <v>1097</v>
      </c>
      <c r="E239" s="164">
        <v>1</v>
      </c>
      <c r="F239" s="165">
        <v>4.62</v>
      </c>
      <c r="G239" s="331" t="s">
        <v>1260</v>
      </c>
      <c r="H239" s="164" t="s">
        <v>1257</v>
      </c>
      <c r="I239" s="166">
        <v>43</v>
      </c>
    </row>
    <row r="240" spans="1:9">
      <c r="A240" s="162">
        <v>239</v>
      </c>
      <c r="B240" s="163" t="s">
        <v>1135</v>
      </c>
      <c r="C240" s="163" t="s">
        <v>1102</v>
      </c>
      <c r="D240" s="163" t="s">
        <v>1097</v>
      </c>
      <c r="E240" s="164">
        <v>3</v>
      </c>
      <c r="F240" s="165">
        <v>6.97</v>
      </c>
      <c r="G240" s="331" t="s">
        <v>1260</v>
      </c>
      <c r="H240" s="164" t="s">
        <v>1257</v>
      </c>
      <c r="I240" s="166">
        <v>64</v>
      </c>
    </row>
    <row r="241" spans="1:9">
      <c r="A241" s="162">
        <v>240</v>
      </c>
      <c r="B241" s="163" t="s">
        <v>1095</v>
      </c>
      <c r="C241" s="163" t="s">
        <v>1096</v>
      </c>
      <c r="D241" s="163" t="s">
        <v>1103</v>
      </c>
      <c r="E241" s="164">
        <v>7</v>
      </c>
      <c r="F241" s="165">
        <v>3.54</v>
      </c>
      <c r="G241" s="331" t="s">
        <v>1260</v>
      </c>
      <c r="H241" s="164" t="s">
        <v>1257</v>
      </c>
      <c r="I241" s="166">
        <v>40</v>
      </c>
    </row>
    <row r="242" spans="1:9">
      <c r="A242" s="162">
        <v>241</v>
      </c>
      <c r="B242" s="163" t="s">
        <v>1116</v>
      </c>
      <c r="C242" s="163" t="s">
        <v>1096</v>
      </c>
      <c r="D242" s="163" t="s">
        <v>1105</v>
      </c>
      <c r="E242" s="164">
        <v>3</v>
      </c>
      <c r="F242" s="165">
        <v>2.54</v>
      </c>
      <c r="G242" s="331" t="s">
        <v>1260</v>
      </c>
      <c r="H242" s="164" t="s">
        <v>1257</v>
      </c>
      <c r="I242" s="166">
        <v>52</v>
      </c>
    </row>
    <row r="243" spans="1:9">
      <c r="A243" s="162">
        <v>242</v>
      </c>
      <c r="B243" s="163" t="s">
        <v>1107</v>
      </c>
      <c r="C243" s="163" t="s">
        <v>1096</v>
      </c>
      <c r="D243" s="163" t="s">
        <v>1103</v>
      </c>
      <c r="E243" s="164">
        <v>1</v>
      </c>
      <c r="F243" s="165">
        <v>7.17</v>
      </c>
      <c r="G243" s="331" t="s">
        <v>1259</v>
      </c>
      <c r="H243" s="164" t="s">
        <v>1257</v>
      </c>
      <c r="I243" s="166">
        <v>31</v>
      </c>
    </row>
    <row r="244" spans="1:9">
      <c r="A244" s="162">
        <v>243</v>
      </c>
      <c r="B244" s="163" t="s">
        <v>1140</v>
      </c>
      <c r="C244" s="163" t="s">
        <v>1102</v>
      </c>
      <c r="D244" s="163" t="s">
        <v>1097</v>
      </c>
      <c r="E244" s="164">
        <v>5</v>
      </c>
      <c r="F244" s="165">
        <v>7.12</v>
      </c>
      <c r="G244" s="331" t="s">
        <v>1260</v>
      </c>
      <c r="H244" s="164" t="s">
        <v>1257</v>
      </c>
      <c r="I244" s="166">
        <v>60</v>
      </c>
    </row>
    <row r="245" spans="1:9">
      <c r="A245" s="162">
        <v>244</v>
      </c>
      <c r="B245" s="163" t="s">
        <v>1098</v>
      </c>
      <c r="C245" s="163" t="s">
        <v>1099</v>
      </c>
      <c r="D245" s="163" t="s">
        <v>1097</v>
      </c>
      <c r="E245" s="164">
        <v>8</v>
      </c>
      <c r="F245" s="165">
        <v>9.52</v>
      </c>
      <c r="G245" s="331" t="s">
        <v>1260</v>
      </c>
      <c r="H245" s="164" t="s">
        <v>1257</v>
      </c>
      <c r="I245" s="166">
        <v>43</v>
      </c>
    </row>
    <row r="246" spans="1:9">
      <c r="A246" s="162">
        <v>245</v>
      </c>
      <c r="B246" s="163" t="s">
        <v>1114</v>
      </c>
      <c r="C246" s="163" t="s">
        <v>1096</v>
      </c>
      <c r="D246" s="163" t="s">
        <v>1111</v>
      </c>
      <c r="E246" s="164">
        <v>4</v>
      </c>
      <c r="F246" s="165">
        <v>1.34</v>
      </c>
      <c r="G246" s="331" t="s">
        <v>1260</v>
      </c>
      <c r="H246" s="164" t="s">
        <v>1257</v>
      </c>
      <c r="I246" s="166">
        <v>42</v>
      </c>
    </row>
    <row r="247" spans="1:9">
      <c r="A247" s="162">
        <v>246</v>
      </c>
      <c r="B247" s="163" t="s">
        <v>1140</v>
      </c>
      <c r="C247" s="163" t="s">
        <v>1102</v>
      </c>
      <c r="D247" s="163" t="s">
        <v>1111</v>
      </c>
      <c r="E247" s="164">
        <v>6</v>
      </c>
      <c r="F247" s="165">
        <v>2.67</v>
      </c>
      <c r="G247" s="331" t="s">
        <v>1260</v>
      </c>
      <c r="H247" s="164" t="s">
        <v>1257</v>
      </c>
      <c r="I247" s="166">
        <v>52</v>
      </c>
    </row>
    <row r="248" spans="1:9">
      <c r="A248" s="162">
        <v>247</v>
      </c>
      <c r="B248" s="163" t="s">
        <v>1114</v>
      </c>
      <c r="C248" s="163" t="s">
        <v>1096</v>
      </c>
      <c r="D248" s="163" t="s">
        <v>1103</v>
      </c>
      <c r="E248" s="164">
        <v>2</v>
      </c>
      <c r="F248" s="165">
        <v>5.36</v>
      </c>
      <c r="G248" s="331" t="s">
        <v>1259</v>
      </c>
      <c r="H248" s="164" t="s">
        <v>1257</v>
      </c>
      <c r="I248" s="166">
        <v>60</v>
      </c>
    </row>
    <row r="249" spans="1:9">
      <c r="A249" s="162">
        <v>248</v>
      </c>
      <c r="B249" s="163" t="s">
        <v>1128</v>
      </c>
      <c r="C249" s="163" t="s">
        <v>1099</v>
      </c>
      <c r="D249" s="163" t="s">
        <v>1097</v>
      </c>
      <c r="E249" s="164">
        <v>1</v>
      </c>
      <c r="F249" s="165">
        <v>9.65</v>
      </c>
      <c r="G249" s="331" t="s">
        <v>1260</v>
      </c>
      <c r="H249" s="164" t="s">
        <v>1257</v>
      </c>
      <c r="I249" s="166">
        <v>60</v>
      </c>
    </row>
    <row r="250" spans="1:9">
      <c r="A250" s="162">
        <v>249</v>
      </c>
      <c r="B250" s="163" t="s">
        <v>1128</v>
      </c>
      <c r="C250" s="163" t="s">
        <v>1099</v>
      </c>
      <c r="D250" s="163" t="s">
        <v>1097</v>
      </c>
      <c r="E250" s="164">
        <v>9</v>
      </c>
      <c r="F250" s="165">
        <v>1.85</v>
      </c>
      <c r="G250" s="331" t="s">
        <v>1260</v>
      </c>
      <c r="H250" s="164" t="s">
        <v>1256</v>
      </c>
      <c r="I250" s="166">
        <v>65</v>
      </c>
    </row>
    <row r="251" spans="1:9">
      <c r="A251" s="162">
        <v>250</v>
      </c>
      <c r="B251" s="163" t="s">
        <v>1126</v>
      </c>
      <c r="C251" s="163" t="s">
        <v>1099</v>
      </c>
      <c r="D251" s="163" t="s">
        <v>1097</v>
      </c>
      <c r="E251" s="164">
        <v>9</v>
      </c>
      <c r="F251" s="165">
        <v>7.21</v>
      </c>
      <c r="G251" s="331" t="s">
        <v>1260</v>
      </c>
      <c r="H251" s="164" t="s">
        <v>1257</v>
      </c>
      <c r="I251" s="166">
        <v>31</v>
      </c>
    </row>
    <row r="252" spans="1:9">
      <c r="A252" s="162">
        <v>251</v>
      </c>
      <c r="B252" s="163" t="s">
        <v>1132</v>
      </c>
      <c r="C252" s="163" t="s">
        <v>1096</v>
      </c>
      <c r="D252" s="163" t="s">
        <v>1103</v>
      </c>
      <c r="E252" s="164">
        <v>1</v>
      </c>
      <c r="F252" s="165">
        <v>2.9</v>
      </c>
      <c r="G252" s="331" t="s">
        <v>1260</v>
      </c>
      <c r="H252" s="164" t="s">
        <v>1257</v>
      </c>
      <c r="I252" s="166">
        <v>49</v>
      </c>
    </row>
    <row r="253" spans="1:9">
      <c r="A253" s="162">
        <v>252</v>
      </c>
      <c r="B253" s="163" t="s">
        <v>1135</v>
      </c>
      <c r="C253" s="163" t="s">
        <v>1102</v>
      </c>
      <c r="D253" s="163" t="s">
        <v>1105</v>
      </c>
      <c r="E253" s="164">
        <v>6</v>
      </c>
      <c r="F253" s="165">
        <v>6.47</v>
      </c>
      <c r="G253" s="331" t="s">
        <v>1259</v>
      </c>
      <c r="H253" s="164" t="s">
        <v>1257</v>
      </c>
      <c r="I253" s="166">
        <v>37</v>
      </c>
    </row>
    <row r="254" spans="1:9">
      <c r="A254" s="162">
        <v>253</v>
      </c>
      <c r="B254" s="163" t="s">
        <v>1143</v>
      </c>
      <c r="C254" s="163" t="s">
        <v>1099</v>
      </c>
      <c r="D254" s="163" t="s">
        <v>1111</v>
      </c>
      <c r="E254" s="164">
        <v>5</v>
      </c>
      <c r="F254" s="165">
        <v>1.47</v>
      </c>
      <c r="G254" s="331" t="s">
        <v>1259</v>
      </c>
      <c r="H254" s="164" t="s">
        <v>1257</v>
      </c>
      <c r="I254" s="166">
        <v>33</v>
      </c>
    </row>
    <row r="255" spans="1:9">
      <c r="A255" s="162">
        <v>254</v>
      </c>
      <c r="B255" s="163" t="s">
        <v>1095</v>
      </c>
      <c r="C255" s="163" t="s">
        <v>1096</v>
      </c>
      <c r="D255" s="163" t="s">
        <v>1111</v>
      </c>
      <c r="E255" s="164">
        <v>4</v>
      </c>
      <c r="F255" s="165">
        <v>4.71</v>
      </c>
      <c r="G255" s="331" t="s">
        <v>1259</v>
      </c>
      <c r="H255" s="164" t="s">
        <v>1257</v>
      </c>
      <c r="I255" s="166">
        <v>20</v>
      </c>
    </row>
    <row r="256" spans="1:9">
      <c r="A256" s="162">
        <v>255</v>
      </c>
      <c r="B256" s="163" t="s">
        <v>1098</v>
      </c>
      <c r="C256" s="163" t="s">
        <v>1099</v>
      </c>
      <c r="D256" s="163" t="s">
        <v>1100</v>
      </c>
      <c r="E256" s="164">
        <v>10</v>
      </c>
      <c r="F256" s="165">
        <v>3.68</v>
      </c>
      <c r="G256" s="331" t="s">
        <v>1260</v>
      </c>
      <c r="H256" s="164" t="s">
        <v>1256</v>
      </c>
      <c r="I256" s="166">
        <v>61</v>
      </c>
    </row>
    <row r="257" spans="1:9">
      <c r="A257" s="162">
        <v>256</v>
      </c>
      <c r="B257" s="163" t="s">
        <v>1119</v>
      </c>
      <c r="C257" s="163" t="s">
        <v>1096</v>
      </c>
      <c r="D257" s="163" t="s">
        <v>1103</v>
      </c>
      <c r="E257" s="164">
        <v>1</v>
      </c>
      <c r="F257" s="165">
        <v>2.75</v>
      </c>
      <c r="G257" s="331" t="s">
        <v>1260</v>
      </c>
      <c r="H257" s="164" t="s">
        <v>1257</v>
      </c>
      <c r="I257" s="166">
        <v>44</v>
      </c>
    </row>
    <row r="258" spans="1:9">
      <c r="A258" s="162">
        <v>257</v>
      </c>
      <c r="B258" s="163" t="s">
        <v>1140</v>
      </c>
      <c r="C258" s="163" t="s">
        <v>1102</v>
      </c>
      <c r="D258" s="163" t="s">
        <v>1097</v>
      </c>
      <c r="E258" s="164">
        <v>3</v>
      </c>
      <c r="F258" s="165">
        <v>1.1000000000000001</v>
      </c>
      <c r="G258" s="331" t="s">
        <v>1260</v>
      </c>
      <c r="H258" s="164" t="s">
        <v>1257</v>
      </c>
      <c r="I258" s="166">
        <v>48</v>
      </c>
    </row>
    <row r="259" spans="1:9">
      <c r="A259" s="162">
        <v>258</v>
      </c>
      <c r="B259" s="163" t="s">
        <v>1101</v>
      </c>
      <c r="C259" s="163" t="s">
        <v>1102</v>
      </c>
      <c r="D259" s="163" t="s">
        <v>1097</v>
      </c>
      <c r="E259" s="164">
        <v>9</v>
      </c>
      <c r="F259" s="165">
        <v>7.9</v>
      </c>
      <c r="G259" s="331" t="s">
        <v>1259</v>
      </c>
      <c r="H259" s="164" t="s">
        <v>1257</v>
      </c>
      <c r="I259" s="166">
        <v>35</v>
      </c>
    </row>
    <row r="260" spans="1:9">
      <c r="A260" s="162">
        <v>259</v>
      </c>
      <c r="B260" s="163" t="s">
        <v>206</v>
      </c>
      <c r="C260" s="163" t="s">
        <v>1096</v>
      </c>
      <c r="D260" s="163" t="s">
        <v>1097</v>
      </c>
      <c r="E260" s="164">
        <v>4</v>
      </c>
      <c r="F260" s="165">
        <v>1.01</v>
      </c>
      <c r="G260" s="331" t="s">
        <v>1260</v>
      </c>
      <c r="H260" s="164" t="s">
        <v>1257</v>
      </c>
      <c r="I260" s="166">
        <v>59</v>
      </c>
    </row>
    <row r="261" spans="1:9">
      <c r="A261" s="162">
        <v>260</v>
      </c>
      <c r="B261" s="163" t="s">
        <v>1098</v>
      </c>
      <c r="C261" s="163" t="s">
        <v>1099</v>
      </c>
      <c r="D261" s="163" t="s">
        <v>1103</v>
      </c>
      <c r="E261" s="164">
        <v>5</v>
      </c>
      <c r="F261" s="165">
        <v>1.27</v>
      </c>
      <c r="G261" s="331" t="s">
        <v>1260</v>
      </c>
      <c r="H261" s="164" t="s">
        <v>1257</v>
      </c>
      <c r="I261" s="166">
        <v>43</v>
      </c>
    </row>
    <row r="262" spans="1:9">
      <c r="A262" s="162">
        <v>261</v>
      </c>
      <c r="B262" s="163" t="s">
        <v>1129</v>
      </c>
      <c r="C262" s="163" t="s">
        <v>1096</v>
      </c>
      <c r="D262" s="163" t="s">
        <v>1103</v>
      </c>
      <c r="E262" s="164">
        <v>2</v>
      </c>
      <c r="F262" s="165">
        <v>4.09</v>
      </c>
      <c r="G262" s="331" t="s">
        <v>1259</v>
      </c>
      <c r="H262" s="164" t="s">
        <v>1257</v>
      </c>
      <c r="I262" s="166">
        <v>30</v>
      </c>
    </row>
    <row r="263" spans="1:9">
      <c r="A263" s="162">
        <v>262</v>
      </c>
      <c r="B263" s="163" t="s">
        <v>1118</v>
      </c>
      <c r="C263" s="163" t="s">
        <v>1099</v>
      </c>
      <c r="D263" s="163" t="s">
        <v>1111</v>
      </c>
      <c r="E263" s="164">
        <v>3</v>
      </c>
      <c r="F263" s="165">
        <v>4.9800000000000004</v>
      </c>
      <c r="G263" s="331" t="s">
        <v>1260</v>
      </c>
      <c r="H263" s="164" t="s">
        <v>1257</v>
      </c>
      <c r="I263" s="166">
        <v>37</v>
      </c>
    </row>
    <row r="264" spans="1:9">
      <c r="A264" s="162">
        <v>263</v>
      </c>
      <c r="B264" s="163" t="s">
        <v>1129</v>
      </c>
      <c r="C264" s="163" t="s">
        <v>1096</v>
      </c>
      <c r="D264" s="163" t="s">
        <v>1100</v>
      </c>
      <c r="E264" s="164">
        <v>4</v>
      </c>
      <c r="F264" s="165">
        <v>9.82</v>
      </c>
      <c r="G264" s="331" t="s">
        <v>1260</v>
      </c>
      <c r="H264" s="164" t="s">
        <v>1256</v>
      </c>
      <c r="I264" s="166">
        <v>72</v>
      </c>
    </row>
    <row r="265" spans="1:9">
      <c r="A265" s="162">
        <v>264</v>
      </c>
      <c r="B265" s="163" t="s">
        <v>1101</v>
      </c>
      <c r="C265" s="163" t="s">
        <v>1102</v>
      </c>
      <c r="D265" s="163" t="s">
        <v>1097</v>
      </c>
      <c r="E265" s="164">
        <v>7</v>
      </c>
      <c r="F265" s="165">
        <v>9.6999999999999993</v>
      </c>
      <c r="G265" s="331" t="s">
        <v>1260</v>
      </c>
      <c r="H265" s="164" t="s">
        <v>1257</v>
      </c>
      <c r="I265" s="166">
        <v>26</v>
      </c>
    </row>
    <row r="266" spans="1:9">
      <c r="A266" s="162">
        <v>265</v>
      </c>
      <c r="B266" s="163" t="s">
        <v>1130</v>
      </c>
      <c r="C266" s="163" t="s">
        <v>1099</v>
      </c>
      <c r="D266" s="163" t="s">
        <v>1103</v>
      </c>
      <c r="E266" s="164">
        <v>3</v>
      </c>
      <c r="F266" s="165">
        <v>6.07</v>
      </c>
      <c r="G266" s="331" t="s">
        <v>1260</v>
      </c>
      <c r="H266" s="164" t="s">
        <v>1257</v>
      </c>
      <c r="I266" s="166">
        <v>62</v>
      </c>
    </row>
    <row r="267" spans="1:9">
      <c r="A267" s="162">
        <v>266</v>
      </c>
      <c r="B267" s="163" t="s">
        <v>1128</v>
      </c>
      <c r="C267" s="163" t="s">
        <v>1099</v>
      </c>
      <c r="D267" s="163" t="s">
        <v>1103</v>
      </c>
      <c r="E267" s="164">
        <v>9</v>
      </c>
      <c r="F267" s="165">
        <v>8.49</v>
      </c>
      <c r="G267" s="331" t="s">
        <v>1260</v>
      </c>
      <c r="H267" s="164" t="s">
        <v>1256</v>
      </c>
      <c r="I267" s="166">
        <v>57</v>
      </c>
    </row>
    <row r="268" spans="1:9">
      <c r="A268" s="162">
        <v>267</v>
      </c>
      <c r="B268" s="163" t="s">
        <v>1138</v>
      </c>
      <c r="C268" s="163" t="s">
        <v>1096</v>
      </c>
      <c r="D268" s="163" t="s">
        <v>1097</v>
      </c>
      <c r="E268" s="164">
        <v>6</v>
      </c>
      <c r="F268" s="165">
        <v>7.87</v>
      </c>
      <c r="G268" s="331" t="s">
        <v>1260</v>
      </c>
      <c r="H268" s="164" t="s">
        <v>1257</v>
      </c>
      <c r="I268" s="166">
        <v>30</v>
      </c>
    </row>
    <row r="269" spans="1:9">
      <c r="A269" s="162">
        <v>268</v>
      </c>
      <c r="B269" s="163" t="s">
        <v>1106</v>
      </c>
      <c r="C269" s="163" t="s">
        <v>1096</v>
      </c>
      <c r="D269" s="163" t="s">
        <v>1103</v>
      </c>
      <c r="E269" s="164">
        <v>10</v>
      </c>
      <c r="F269" s="165">
        <v>1.57</v>
      </c>
      <c r="G269" s="331" t="s">
        <v>1260</v>
      </c>
      <c r="H269" s="164" t="s">
        <v>1257</v>
      </c>
      <c r="I269" s="166">
        <v>67</v>
      </c>
    </row>
    <row r="270" spans="1:9">
      <c r="A270" s="162">
        <v>269</v>
      </c>
      <c r="B270" s="163" t="s">
        <v>1122</v>
      </c>
      <c r="C270" s="163" t="s">
        <v>1096</v>
      </c>
      <c r="D270" s="163" t="s">
        <v>1103</v>
      </c>
      <c r="E270" s="164">
        <v>2</v>
      </c>
      <c r="F270" s="165">
        <v>3.46</v>
      </c>
      <c r="G270" s="331" t="s">
        <v>1260</v>
      </c>
      <c r="H270" s="164" t="s">
        <v>1256</v>
      </c>
      <c r="I270" s="166">
        <v>52</v>
      </c>
    </row>
    <row r="271" spans="1:9">
      <c r="A271" s="162">
        <v>270</v>
      </c>
      <c r="B271" s="163" t="s">
        <v>1138</v>
      </c>
      <c r="C271" s="163" t="s">
        <v>1096</v>
      </c>
      <c r="D271" s="163" t="s">
        <v>1105</v>
      </c>
      <c r="E271" s="164">
        <v>7</v>
      </c>
      <c r="F271" s="165">
        <v>4.67</v>
      </c>
      <c r="G271" s="331" t="s">
        <v>1260</v>
      </c>
      <c r="H271" s="164" t="s">
        <v>1257</v>
      </c>
      <c r="I271" s="166">
        <v>67</v>
      </c>
    </row>
    <row r="272" spans="1:9">
      <c r="A272" s="162">
        <v>271</v>
      </c>
      <c r="B272" s="163" t="s">
        <v>1121</v>
      </c>
      <c r="C272" s="163" t="s">
        <v>1099</v>
      </c>
      <c r="D272" s="163" t="s">
        <v>1100</v>
      </c>
      <c r="E272" s="164">
        <v>10</v>
      </c>
      <c r="F272" s="165">
        <v>8.77</v>
      </c>
      <c r="G272" s="331" t="s">
        <v>1260</v>
      </c>
      <c r="H272" s="164" t="s">
        <v>1257</v>
      </c>
      <c r="I272" s="166">
        <v>36</v>
      </c>
    </row>
    <row r="273" spans="1:9">
      <c r="A273" s="162">
        <v>272</v>
      </c>
      <c r="B273" s="163" t="s">
        <v>1134</v>
      </c>
      <c r="C273" s="163" t="s">
        <v>1096</v>
      </c>
      <c r="D273" s="163" t="s">
        <v>1103</v>
      </c>
      <c r="E273" s="164">
        <v>2</v>
      </c>
      <c r="F273" s="165">
        <v>2</v>
      </c>
      <c r="G273" s="331" t="s">
        <v>1260</v>
      </c>
      <c r="H273" s="164" t="s">
        <v>1256</v>
      </c>
      <c r="I273" s="166">
        <v>58</v>
      </c>
    </row>
    <row r="274" spans="1:9">
      <c r="A274" s="162">
        <v>273</v>
      </c>
      <c r="B274" s="163" t="s">
        <v>1135</v>
      </c>
      <c r="C274" s="163" t="s">
        <v>1102</v>
      </c>
      <c r="D274" s="163" t="s">
        <v>1105</v>
      </c>
      <c r="E274" s="164">
        <v>8</v>
      </c>
      <c r="F274" s="165">
        <v>9.89</v>
      </c>
      <c r="G274" s="331" t="s">
        <v>1260</v>
      </c>
      <c r="H274" s="164" t="s">
        <v>1257</v>
      </c>
      <c r="I274" s="166">
        <v>49</v>
      </c>
    </row>
    <row r="275" spans="1:9">
      <c r="A275" s="162">
        <v>274</v>
      </c>
      <c r="B275" s="163" t="s">
        <v>1108</v>
      </c>
      <c r="C275" s="163" t="s">
        <v>1096</v>
      </c>
      <c r="D275" s="163" t="s">
        <v>1097</v>
      </c>
      <c r="E275" s="164">
        <v>10</v>
      </c>
      <c r="F275" s="165">
        <v>7.59</v>
      </c>
      <c r="G275" s="331" t="s">
        <v>1260</v>
      </c>
      <c r="H275" s="164" t="s">
        <v>1257</v>
      </c>
      <c r="I275" s="166">
        <v>56</v>
      </c>
    </row>
    <row r="276" spans="1:9">
      <c r="A276" s="162">
        <v>275</v>
      </c>
      <c r="B276" s="163" t="s">
        <v>1135</v>
      </c>
      <c r="C276" s="163" t="s">
        <v>1102</v>
      </c>
      <c r="D276" s="163" t="s">
        <v>1105</v>
      </c>
      <c r="E276" s="164">
        <v>6</v>
      </c>
      <c r="F276" s="165">
        <v>9.18</v>
      </c>
      <c r="G276" s="331" t="s">
        <v>1260</v>
      </c>
      <c r="H276" s="164" t="s">
        <v>1257</v>
      </c>
      <c r="I276" s="166">
        <v>71</v>
      </c>
    </row>
    <row r="277" spans="1:9">
      <c r="A277" s="162">
        <v>276</v>
      </c>
      <c r="B277" s="163" t="s">
        <v>1143</v>
      </c>
      <c r="C277" s="163" t="s">
        <v>1099</v>
      </c>
      <c r="D277" s="163" t="s">
        <v>1103</v>
      </c>
      <c r="E277" s="164">
        <v>4</v>
      </c>
      <c r="F277" s="165">
        <v>6.24</v>
      </c>
      <c r="G277" s="331" t="s">
        <v>1260</v>
      </c>
      <c r="H277" s="164" t="s">
        <v>1257</v>
      </c>
      <c r="I277" s="166">
        <v>53</v>
      </c>
    </row>
    <row r="278" spans="1:9">
      <c r="A278" s="162">
        <v>277</v>
      </c>
      <c r="B278" s="163" t="s">
        <v>1140</v>
      </c>
      <c r="C278" s="163" t="s">
        <v>1102</v>
      </c>
      <c r="D278" s="163" t="s">
        <v>1111</v>
      </c>
      <c r="E278" s="164">
        <v>1</v>
      </c>
      <c r="F278" s="165">
        <v>2.0299999999999998</v>
      </c>
      <c r="G278" s="331" t="s">
        <v>1259</v>
      </c>
      <c r="H278" s="164" t="s">
        <v>1257</v>
      </c>
      <c r="I278" s="166">
        <v>64</v>
      </c>
    </row>
    <row r="279" spans="1:9">
      <c r="A279" s="162">
        <v>278</v>
      </c>
      <c r="B279" s="163" t="s">
        <v>1141</v>
      </c>
      <c r="C279" s="163" t="s">
        <v>1096</v>
      </c>
      <c r="D279" s="163" t="s">
        <v>1111</v>
      </c>
      <c r="E279" s="164">
        <v>6</v>
      </c>
      <c r="F279" s="165">
        <v>7.68</v>
      </c>
      <c r="G279" s="331" t="s">
        <v>1260</v>
      </c>
      <c r="H279" s="164" t="s">
        <v>1256</v>
      </c>
      <c r="I279" s="166">
        <v>28</v>
      </c>
    </row>
    <row r="280" spans="1:9">
      <c r="A280" s="162">
        <v>279</v>
      </c>
      <c r="B280" s="163" t="s">
        <v>1106</v>
      </c>
      <c r="C280" s="163" t="s">
        <v>1096</v>
      </c>
      <c r="D280" s="163" t="s">
        <v>1103</v>
      </c>
      <c r="E280" s="164">
        <v>10</v>
      </c>
      <c r="F280" s="165">
        <v>2.5</v>
      </c>
      <c r="G280" s="331" t="s">
        <v>1259</v>
      </c>
      <c r="H280" s="164" t="s">
        <v>1257</v>
      </c>
      <c r="I280" s="166">
        <v>50</v>
      </c>
    </row>
    <row r="281" spans="1:9">
      <c r="A281" s="162">
        <v>280</v>
      </c>
      <c r="B281" s="163" t="s">
        <v>206</v>
      </c>
      <c r="C281" s="163" t="s">
        <v>1096</v>
      </c>
      <c r="D281" s="163" t="s">
        <v>1105</v>
      </c>
      <c r="E281" s="164">
        <v>4</v>
      </c>
      <c r="F281" s="165">
        <v>6.12</v>
      </c>
      <c r="G281" s="331" t="s">
        <v>1260</v>
      </c>
      <c r="H281" s="164" t="s">
        <v>1257</v>
      </c>
      <c r="I281" s="166">
        <v>69</v>
      </c>
    </row>
    <row r="282" spans="1:9">
      <c r="A282" s="162">
        <v>281</v>
      </c>
      <c r="B282" s="163" t="s">
        <v>1141</v>
      </c>
      <c r="C282" s="163" t="s">
        <v>1096</v>
      </c>
      <c r="D282" s="163" t="s">
        <v>1111</v>
      </c>
      <c r="E282" s="164">
        <v>6</v>
      </c>
      <c r="F282" s="165">
        <v>3.01</v>
      </c>
      <c r="G282" s="331" t="s">
        <v>1260</v>
      </c>
      <c r="H282" s="164" t="s">
        <v>1257</v>
      </c>
      <c r="I282" s="166">
        <v>55</v>
      </c>
    </row>
    <row r="283" spans="1:9">
      <c r="A283" s="162">
        <v>282</v>
      </c>
      <c r="B283" s="163" t="s">
        <v>1107</v>
      </c>
      <c r="C283" s="163" t="s">
        <v>1096</v>
      </c>
      <c r="D283" s="163" t="s">
        <v>1111</v>
      </c>
      <c r="E283" s="164">
        <v>5</v>
      </c>
      <c r="F283" s="165">
        <v>3.06</v>
      </c>
      <c r="G283" s="331" t="s">
        <v>1260</v>
      </c>
      <c r="H283" s="164" t="s">
        <v>1256</v>
      </c>
      <c r="I283" s="166">
        <v>55</v>
      </c>
    </row>
    <row r="284" spans="1:9">
      <c r="A284" s="162">
        <v>283</v>
      </c>
      <c r="B284" s="163" t="s">
        <v>1139</v>
      </c>
      <c r="C284" s="163" t="s">
        <v>1099</v>
      </c>
      <c r="D284" s="163" t="s">
        <v>1105</v>
      </c>
      <c r="E284" s="164">
        <v>10</v>
      </c>
      <c r="F284" s="165">
        <v>5.85</v>
      </c>
      <c r="G284" s="331" t="s">
        <v>1260</v>
      </c>
      <c r="H284" s="164" t="s">
        <v>1257</v>
      </c>
      <c r="I284" s="166">
        <v>50</v>
      </c>
    </row>
    <row r="285" spans="1:9">
      <c r="A285" s="162">
        <v>284</v>
      </c>
      <c r="B285" s="163" t="s">
        <v>1114</v>
      </c>
      <c r="C285" s="163" t="s">
        <v>1096</v>
      </c>
      <c r="D285" s="163" t="s">
        <v>1100</v>
      </c>
      <c r="E285" s="164">
        <v>10</v>
      </c>
      <c r="F285" s="165">
        <v>7.44</v>
      </c>
      <c r="G285" s="331" t="s">
        <v>1260</v>
      </c>
      <c r="H285" s="164" t="s">
        <v>1257</v>
      </c>
      <c r="I285" s="166">
        <v>57</v>
      </c>
    </row>
    <row r="286" spans="1:9">
      <c r="A286" s="162">
        <v>285</v>
      </c>
      <c r="B286" s="163" t="s">
        <v>1121</v>
      </c>
      <c r="C286" s="163" t="s">
        <v>1099</v>
      </c>
      <c r="D286" s="163" t="s">
        <v>1103</v>
      </c>
      <c r="E286" s="164">
        <v>4</v>
      </c>
      <c r="F286" s="165">
        <v>3.18</v>
      </c>
      <c r="G286" s="331" t="s">
        <v>1259</v>
      </c>
      <c r="H286" s="164" t="s">
        <v>1257</v>
      </c>
      <c r="I286" s="166">
        <v>66</v>
      </c>
    </row>
    <row r="287" spans="1:9">
      <c r="A287" s="162">
        <v>286</v>
      </c>
      <c r="B287" s="163" t="s">
        <v>1143</v>
      </c>
      <c r="C287" s="163" t="s">
        <v>1099</v>
      </c>
      <c r="D287" s="163" t="s">
        <v>1100</v>
      </c>
      <c r="E287" s="164">
        <v>6</v>
      </c>
      <c r="F287" s="165">
        <v>4.4800000000000004</v>
      </c>
      <c r="G287" s="331" t="s">
        <v>1260</v>
      </c>
      <c r="H287" s="164" t="s">
        <v>1257</v>
      </c>
      <c r="I287" s="166">
        <v>30</v>
      </c>
    </row>
    <row r="288" spans="1:9">
      <c r="A288" s="162">
        <v>287</v>
      </c>
      <c r="B288" s="163" t="s">
        <v>1119</v>
      </c>
      <c r="C288" s="163" t="s">
        <v>1096</v>
      </c>
      <c r="D288" s="163" t="s">
        <v>1103</v>
      </c>
      <c r="E288" s="164">
        <v>1</v>
      </c>
      <c r="F288" s="165">
        <v>4.51</v>
      </c>
      <c r="G288" s="331" t="s">
        <v>1259</v>
      </c>
      <c r="H288" s="164" t="s">
        <v>1257</v>
      </c>
      <c r="I288" s="166">
        <v>68</v>
      </c>
    </row>
    <row r="289" spans="1:9">
      <c r="A289" s="162">
        <v>288</v>
      </c>
      <c r="B289" s="163" t="s">
        <v>1107</v>
      </c>
      <c r="C289" s="163" t="s">
        <v>1096</v>
      </c>
      <c r="D289" s="163" t="s">
        <v>1097</v>
      </c>
      <c r="E289" s="164">
        <v>8</v>
      </c>
      <c r="F289" s="165">
        <v>3.6</v>
      </c>
      <c r="G289" s="331" t="s">
        <v>1260</v>
      </c>
      <c r="H289" s="164" t="s">
        <v>1256</v>
      </c>
      <c r="I289" s="166">
        <v>37</v>
      </c>
    </row>
    <row r="290" spans="1:9">
      <c r="A290" s="162">
        <v>289</v>
      </c>
      <c r="B290" s="163" t="s">
        <v>1126</v>
      </c>
      <c r="C290" s="163" t="s">
        <v>1099</v>
      </c>
      <c r="D290" s="163" t="s">
        <v>1103</v>
      </c>
      <c r="E290" s="164">
        <v>1</v>
      </c>
      <c r="F290" s="165">
        <v>10</v>
      </c>
      <c r="G290" s="331" t="s">
        <v>1259</v>
      </c>
      <c r="H290" s="164" t="s">
        <v>1257</v>
      </c>
      <c r="I290" s="166">
        <v>25</v>
      </c>
    </row>
    <row r="291" spans="1:9">
      <c r="A291" s="162">
        <v>290</v>
      </c>
      <c r="B291" s="163" t="s">
        <v>1095</v>
      </c>
      <c r="C291" s="163" t="s">
        <v>1096</v>
      </c>
      <c r="D291" s="163" t="s">
        <v>1105</v>
      </c>
      <c r="E291" s="164">
        <v>6</v>
      </c>
      <c r="F291" s="165">
        <v>3.29</v>
      </c>
      <c r="G291" s="331" t="s">
        <v>1259</v>
      </c>
      <c r="H291" s="164" t="s">
        <v>1257</v>
      </c>
      <c r="I291" s="166">
        <v>51</v>
      </c>
    </row>
    <row r="292" spans="1:9">
      <c r="A292" s="162">
        <v>291</v>
      </c>
      <c r="B292" s="163" t="s">
        <v>1122</v>
      </c>
      <c r="C292" s="163" t="s">
        <v>1096</v>
      </c>
      <c r="D292" s="163" t="s">
        <v>1103</v>
      </c>
      <c r="E292" s="164">
        <v>5</v>
      </c>
      <c r="F292" s="165">
        <v>9.8699999999999992</v>
      </c>
      <c r="G292" s="331" t="s">
        <v>1260</v>
      </c>
      <c r="H292" s="164" t="s">
        <v>1257</v>
      </c>
      <c r="I292" s="166">
        <v>28</v>
      </c>
    </row>
    <row r="293" spans="1:9">
      <c r="A293" s="162">
        <v>292</v>
      </c>
      <c r="B293" s="163" t="s">
        <v>1112</v>
      </c>
      <c r="C293" s="163" t="s">
        <v>1113</v>
      </c>
      <c r="D293" s="163" t="s">
        <v>1103</v>
      </c>
      <c r="E293" s="164">
        <v>10</v>
      </c>
      <c r="F293" s="165">
        <v>3.76</v>
      </c>
      <c r="G293" s="331" t="s">
        <v>1260</v>
      </c>
      <c r="H293" s="164" t="s">
        <v>1256</v>
      </c>
      <c r="I293" s="166">
        <v>66</v>
      </c>
    </row>
    <row r="294" spans="1:9">
      <c r="A294" s="162">
        <v>293</v>
      </c>
      <c r="B294" s="163" t="s">
        <v>1133</v>
      </c>
      <c r="C294" s="163" t="s">
        <v>1096</v>
      </c>
      <c r="D294" s="163" t="s">
        <v>1103</v>
      </c>
      <c r="E294" s="164">
        <v>5</v>
      </c>
      <c r="F294" s="165">
        <v>4.79</v>
      </c>
      <c r="G294" s="331" t="s">
        <v>1259</v>
      </c>
      <c r="H294" s="164" t="s">
        <v>1257</v>
      </c>
      <c r="I294" s="166">
        <v>60</v>
      </c>
    </row>
    <row r="295" spans="1:9">
      <c r="A295" s="162">
        <v>294</v>
      </c>
      <c r="B295" s="163" t="s">
        <v>1139</v>
      </c>
      <c r="C295" s="163" t="s">
        <v>1099</v>
      </c>
      <c r="D295" s="163" t="s">
        <v>1097</v>
      </c>
      <c r="E295" s="164">
        <v>1</v>
      </c>
      <c r="F295" s="165">
        <v>8.64</v>
      </c>
      <c r="G295" s="331" t="s">
        <v>1260</v>
      </c>
      <c r="H295" s="164" t="s">
        <v>1257</v>
      </c>
      <c r="I295" s="166">
        <v>56</v>
      </c>
    </row>
    <row r="296" spans="1:9">
      <c r="A296" s="162">
        <v>295</v>
      </c>
      <c r="B296" s="163" t="s">
        <v>1138</v>
      </c>
      <c r="C296" s="163" t="s">
        <v>1096</v>
      </c>
      <c r="D296" s="163" t="s">
        <v>1097</v>
      </c>
      <c r="E296" s="164">
        <v>8</v>
      </c>
      <c r="F296" s="165">
        <v>3.13</v>
      </c>
      <c r="G296" s="331" t="s">
        <v>1260</v>
      </c>
      <c r="H296" s="164" t="s">
        <v>1257</v>
      </c>
      <c r="I296" s="166">
        <v>64</v>
      </c>
    </row>
    <row r="297" spans="1:9">
      <c r="A297" s="162">
        <v>296</v>
      </c>
      <c r="B297" s="163" t="s">
        <v>1107</v>
      </c>
      <c r="C297" s="163" t="s">
        <v>1096</v>
      </c>
      <c r="D297" s="163" t="s">
        <v>1105</v>
      </c>
      <c r="E297" s="164">
        <v>10</v>
      </c>
      <c r="F297" s="165">
        <v>6.1</v>
      </c>
      <c r="G297" s="331" t="s">
        <v>1260</v>
      </c>
      <c r="H297" s="164" t="s">
        <v>1256</v>
      </c>
      <c r="I297" s="166">
        <v>41</v>
      </c>
    </row>
    <row r="298" spans="1:9">
      <c r="A298" s="162">
        <v>297</v>
      </c>
      <c r="B298" s="163" t="s">
        <v>1119</v>
      </c>
      <c r="C298" s="163" t="s">
        <v>1096</v>
      </c>
      <c r="D298" s="163" t="s">
        <v>1103</v>
      </c>
      <c r="E298" s="164">
        <v>5</v>
      </c>
      <c r="F298" s="165">
        <v>5.92</v>
      </c>
      <c r="G298" s="331" t="s">
        <v>1260</v>
      </c>
      <c r="H298" s="164" t="s">
        <v>1257</v>
      </c>
      <c r="I298" s="166">
        <v>41</v>
      </c>
    </row>
    <row r="299" spans="1:9">
      <c r="A299" s="162">
        <v>298</v>
      </c>
      <c r="B299" s="163" t="s">
        <v>1107</v>
      </c>
      <c r="C299" s="163" t="s">
        <v>1096</v>
      </c>
      <c r="D299" s="163" t="s">
        <v>1097</v>
      </c>
      <c r="E299" s="164">
        <v>1</v>
      </c>
      <c r="F299" s="165">
        <v>8.24</v>
      </c>
      <c r="G299" s="331" t="s">
        <v>1260</v>
      </c>
      <c r="H299" s="164" t="s">
        <v>1256</v>
      </c>
      <c r="I299" s="166">
        <v>37</v>
      </c>
    </row>
    <row r="300" spans="1:9">
      <c r="A300" s="162">
        <v>299</v>
      </c>
      <c r="B300" s="163" t="s">
        <v>1137</v>
      </c>
      <c r="C300" s="163" t="s">
        <v>1099</v>
      </c>
      <c r="D300" s="163" t="s">
        <v>1097</v>
      </c>
      <c r="E300" s="164">
        <v>6</v>
      </c>
      <c r="F300" s="165">
        <v>3.32</v>
      </c>
      <c r="G300" s="331" t="s">
        <v>1260</v>
      </c>
      <c r="H300" s="164" t="s">
        <v>1257</v>
      </c>
      <c r="I300" s="166">
        <v>67</v>
      </c>
    </row>
    <row r="301" spans="1:9">
      <c r="A301" s="162">
        <v>300</v>
      </c>
      <c r="B301" s="163" t="s">
        <v>1126</v>
      </c>
      <c r="C301" s="163" t="s">
        <v>1099</v>
      </c>
      <c r="D301" s="163" t="s">
        <v>1111</v>
      </c>
      <c r="E301" s="164">
        <v>1</v>
      </c>
      <c r="F301" s="165">
        <v>7.04</v>
      </c>
      <c r="G301" s="331" t="s">
        <v>1259</v>
      </c>
      <c r="H301" s="164" t="s">
        <v>1257</v>
      </c>
      <c r="I301" s="166">
        <v>64</v>
      </c>
    </row>
    <row r="302" spans="1:9">
      <c r="A302" s="162">
        <v>301</v>
      </c>
      <c r="B302" s="163" t="s">
        <v>1101</v>
      </c>
      <c r="C302" s="163" t="s">
        <v>1102</v>
      </c>
      <c r="D302" s="163" t="s">
        <v>1103</v>
      </c>
      <c r="E302" s="164">
        <v>4</v>
      </c>
      <c r="F302" s="165">
        <v>8.85</v>
      </c>
      <c r="G302" s="331" t="s">
        <v>1260</v>
      </c>
      <c r="H302" s="164" t="s">
        <v>1257</v>
      </c>
      <c r="I302" s="166">
        <v>54</v>
      </c>
    </row>
    <row r="303" spans="1:9">
      <c r="A303" s="162">
        <v>302</v>
      </c>
      <c r="B303" s="163" t="s">
        <v>1121</v>
      </c>
      <c r="C303" s="163" t="s">
        <v>1099</v>
      </c>
      <c r="D303" s="163" t="s">
        <v>1100</v>
      </c>
      <c r="E303" s="164">
        <v>10</v>
      </c>
      <c r="F303" s="165">
        <v>8.91</v>
      </c>
      <c r="G303" s="331" t="s">
        <v>1260</v>
      </c>
      <c r="H303" s="164" t="s">
        <v>1256</v>
      </c>
      <c r="I303" s="166">
        <v>39</v>
      </c>
    </row>
    <row r="304" spans="1:9">
      <c r="A304" s="162">
        <v>303</v>
      </c>
      <c r="B304" s="163" t="s">
        <v>205</v>
      </c>
      <c r="C304" s="163" t="s">
        <v>1096</v>
      </c>
      <c r="D304" s="163" t="s">
        <v>1097</v>
      </c>
      <c r="E304" s="164">
        <v>10</v>
      </c>
      <c r="F304" s="165">
        <v>6.91</v>
      </c>
      <c r="G304" s="331" t="s">
        <v>1259</v>
      </c>
      <c r="H304" s="164" t="s">
        <v>1257</v>
      </c>
      <c r="I304" s="166">
        <v>40</v>
      </c>
    </row>
    <row r="305" spans="1:9">
      <c r="A305" s="162">
        <v>304</v>
      </c>
      <c r="B305" s="163" t="s">
        <v>1109</v>
      </c>
      <c r="C305" s="163" t="s">
        <v>1096</v>
      </c>
      <c r="D305" s="163" t="s">
        <v>1105</v>
      </c>
      <c r="E305" s="164">
        <v>7</v>
      </c>
      <c r="F305" s="165">
        <v>9.43</v>
      </c>
      <c r="G305" s="331" t="s">
        <v>1260</v>
      </c>
      <c r="H305" s="164" t="s">
        <v>1257</v>
      </c>
      <c r="I305" s="166">
        <v>40</v>
      </c>
    </row>
    <row r="306" spans="1:9">
      <c r="A306" s="162">
        <v>305</v>
      </c>
      <c r="B306" s="163" t="s">
        <v>1136</v>
      </c>
      <c r="C306" s="163" t="s">
        <v>1096</v>
      </c>
      <c r="D306" s="163" t="s">
        <v>1105</v>
      </c>
      <c r="E306" s="164">
        <v>9</v>
      </c>
      <c r="F306" s="165">
        <v>9.36</v>
      </c>
      <c r="G306" s="331" t="s">
        <v>1260</v>
      </c>
      <c r="H306" s="164" t="s">
        <v>1257</v>
      </c>
      <c r="I306" s="166">
        <v>27</v>
      </c>
    </row>
    <row r="307" spans="1:9">
      <c r="A307" s="162">
        <v>306</v>
      </c>
      <c r="B307" s="163" t="s">
        <v>1117</v>
      </c>
      <c r="C307" s="163" t="s">
        <v>1099</v>
      </c>
      <c r="D307" s="163" t="s">
        <v>1100</v>
      </c>
      <c r="E307" s="164">
        <v>3</v>
      </c>
      <c r="F307" s="165">
        <v>4.88</v>
      </c>
      <c r="G307" s="331" t="s">
        <v>1260</v>
      </c>
      <c r="H307" s="164" t="s">
        <v>1256</v>
      </c>
      <c r="I307" s="166">
        <v>60</v>
      </c>
    </row>
    <row r="308" spans="1:9">
      <c r="A308" s="162">
        <v>307</v>
      </c>
      <c r="B308" s="163" t="s">
        <v>1115</v>
      </c>
      <c r="C308" s="163" t="s">
        <v>1096</v>
      </c>
      <c r="D308" s="163" t="s">
        <v>1097</v>
      </c>
      <c r="E308" s="164">
        <v>6</v>
      </c>
      <c r="F308" s="165">
        <v>1.01</v>
      </c>
      <c r="G308" s="331" t="s">
        <v>1260</v>
      </c>
      <c r="H308" s="164" t="s">
        <v>1257</v>
      </c>
      <c r="I308" s="166">
        <v>46</v>
      </c>
    </row>
    <row r="309" spans="1:9">
      <c r="A309" s="162">
        <v>308</v>
      </c>
      <c r="B309" s="163" t="s">
        <v>1130</v>
      </c>
      <c r="C309" s="163" t="s">
        <v>1099</v>
      </c>
      <c r="D309" s="163" t="s">
        <v>1100</v>
      </c>
      <c r="E309" s="164">
        <v>1</v>
      </c>
      <c r="F309" s="165">
        <v>4.49</v>
      </c>
      <c r="G309" s="331" t="s">
        <v>1260</v>
      </c>
      <c r="H309" s="164" t="s">
        <v>1256</v>
      </c>
      <c r="I309" s="166">
        <v>27</v>
      </c>
    </row>
    <row r="310" spans="1:9">
      <c r="A310" s="162">
        <v>309</v>
      </c>
      <c r="B310" s="163" t="s">
        <v>1138</v>
      </c>
      <c r="C310" s="163" t="s">
        <v>1096</v>
      </c>
      <c r="D310" s="163" t="s">
        <v>1097</v>
      </c>
      <c r="E310" s="164">
        <v>10</v>
      </c>
      <c r="F310" s="165">
        <v>9.4700000000000006</v>
      </c>
      <c r="G310" s="331" t="s">
        <v>1260</v>
      </c>
      <c r="H310" s="164" t="s">
        <v>1257</v>
      </c>
      <c r="I310" s="166">
        <v>55</v>
      </c>
    </row>
    <row r="311" spans="1:9">
      <c r="A311" s="162">
        <v>310</v>
      </c>
      <c r="B311" s="163" t="s">
        <v>1114</v>
      </c>
      <c r="C311" s="163" t="s">
        <v>1096</v>
      </c>
      <c r="D311" s="163" t="s">
        <v>1103</v>
      </c>
      <c r="E311" s="164">
        <v>4</v>
      </c>
      <c r="F311" s="165">
        <v>5.44</v>
      </c>
      <c r="G311" s="331" t="s">
        <v>1259</v>
      </c>
      <c r="H311" s="164" t="s">
        <v>1257</v>
      </c>
      <c r="I311" s="166">
        <v>43</v>
      </c>
    </row>
    <row r="312" spans="1:9">
      <c r="A312" s="162">
        <v>311</v>
      </c>
      <c r="B312" s="163" t="s">
        <v>1112</v>
      </c>
      <c r="C312" s="163" t="s">
        <v>1113</v>
      </c>
      <c r="D312" s="163" t="s">
        <v>1097</v>
      </c>
      <c r="E312" s="164">
        <v>10</v>
      </c>
      <c r="F312" s="165">
        <v>3.26</v>
      </c>
      <c r="G312" s="331" t="s">
        <v>1259</v>
      </c>
      <c r="H312" s="164" t="s">
        <v>1257</v>
      </c>
      <c r="I312" s="166">
        <v>47</v>
      </c>
    </row>
    <row r="313" spans="1:9">
      <c r="A313" s="162">
        <v>312</v>
      </c>
      <c r="B313" s="163" t="s">
        <v>1106</v>
      </c>
      <c r="C313" s="163" t="s">
        <v>1096</v>
      </c>
      <c r="D313" s="163" t="s">
        <v>1103</v>
      </c>
      <c r="E313" s="164">
        <v>8</v>
      </c>
      <c r="F313" s="165">
        <v>8.06</v>
      </c>
      <c r="G313" s="331" t="s">
        <v>1260</v>
      </c>
      <c r="H313" s="164" t="s">
        <v>1257</v>
      </c>
      <c r="I313" s="166">
        <v>68</v>
      </c>
    </row>
    <row r="314" spans="1:9">
      <c r="A314" s="162">
        <v>313</v>
      </c>
      <c r="B314" s="163" t="s">
        <v>1106</v>
      </c>
      <c r="C314" s="163" t="s">
        <v>1096</v>
      </c>
      <c r="D314" s="163" t="s">
        <v>1111</v>
      </c>
      <c r="E314" s="164">
        <v>2</v>
      </c>
      <c r="F314" s="165">
        <v>9.68</v>
      </c>
      <c r="G314" s="331" t="s">
        <v>1259</v>
      </c>
      <c r="H314" s="164" t="s">
        <v>1256</v>
      </c>
      <c r="I314" s="166">
        <v>57</v>
      </c>
    </row>
    <row r="315" spans="1:9">
      <c r="A315" s="162">
        <v>314</v>
      </c>
      <c r="B315" s="163" t="s">
        <v>1137</v>
      </c>
      <c r="C315" s="163" t="s">
        <v>1099</v>
      </c>
      <c r="D315" s="163" t="s">
        <v>1097</v>
      </c>
      <c r="E315" s="164">
        <v>7</v>
      </c>
      <c r="F315" s="165">
        <v>8.2799999999999994</v>
      </c>
      <c r="G315" s="331" t="s">
        <v>1260</v>
      </c>
      <c r="H315" s="164" t="s">
        <v>1257</v>
      </c>
      <c r="I315" s="166">
        <v>37</v>
      </c>
    </row>
    <row r="316" spans="1:9">
      <c r="A316" s="162">
        <v>315</v>
      </c>
      <c r="B316" s="163" t="s">
        <v>1143</v>
      </c>
      <c r="C316" s="163" t="s">
        <v>1099</v>
      </c>
      <c r="D316" s="163" t="s">
        <v>1097</v>
      </c>
      <c r="E316" s="164">
        <v>10</v>
      </c>
      <c r="F316" s="165">
        <v>6.47</v>
      </c>
      <c r="G316" s="331" t="s">
        <v>1260</v>
      </c>
      <c r="H316" s="164" t="s">
        <v>1257</v>
      </c>
      <c r="I316" s="166">
        <v>37</v>
      </c>
    </row>
    <row r="317" spans="1:9">
      <c r="A317" s="162">
        <v>316</v>
      </c>
      <c r="B317" s="163" t="s">
        <v>1129</v>
      </c>
      <c r="C317" s="163" t="s">
        <v>1096</v>
      </c>
      <c r="D317" s="163" t="s">
        <v>1105</v>
      </c>
      <c r="E317" s="164">
        <v>9</v>
      </c>
      <c r="F317" s="165">
        <v>9.75</v>
      </c>
      <c r="G317" s="331" t="s">
        <v>1260</v>
      </c>
      <c r="H317" s="164" t="s">
        <v>1257</v>
      </c>
      <c r="I317" s="166">
        <v>48</v>
      </c>
    </row>
    <row r="318" spans="1:9">
      <c r="A318" s="162">
        <v>317</v>
      </c>
      <c r="B318" s="163" t="s">
        <v>1136</v>
      </c>
      <c r="C318" s="163" t="s">
        <v>1096</v>
      </c>
      <c r="D318" s="163" t="s">
        <v>1103</v>
      </c>
      <c r="E318" s="164">
        <v>7</v>
      </c>
      <c r="F318" s="165">
        <v>2.6</v>
      </c>
      <c r="G318" s="331" t="s">
        <v>1259</v>
      </c>
      <c r="H318" s="164" t="s">
        <v>1257</v>
      </c>
      <c r="I318" s="166">
        <v>49</v>
      </c>
    </row>
    <row r="319" spans="1:9">
      <c r="A319" s="162">
        <v>318</v>
      </c>
      <c r="B319" s="163" t="s">
        <v>1141</v>
      </c>
      <c r="C319" s="163" t="s">
        <v>1096</v>
      </c>
      <c r="D319" s="163" t="s">
        <v>1097</v>
      </c>
      <c r="E319" s="164">
        <v>7</v>
      </c>
      <c r="F319" s="165">
        <v>8.39</v>
      </c>
      <c r="G319" s="331" t="s">
        <v>1259</v>
      </c>
      <c r="H319" s="164" t="s">
        <v>1256</v>
      </c>
      <c r="I319" s="166">
        <v>60</v>
      </c>
    </row>
    <row r="320" spans="1:9">
      <c r="A320" s="162">
        <v>319</v>
      </c>
      <c r="B320" s="163" t="s">
        <v>1116</v>
      </c>
      <c r="C320" s="163" t="s">
        <v>1096</v>
      </c>
      <c r="D320" s="163" t="s">
        <v>1097</v>
      </c>
      <c r="E320" s="164">
        <v>5</v>
      </c>
      <c r="F320" s="165">
        <v>8.0399999999999991</v>
      </c>
      <c r="G320" s="331" t="s">
        <v>1259</v>
      </c>
      <c r="H320" s="164" t="s">
        <v>1257</v>
      </c>
      <c r="I320" s="166">
        <v>34</v>
      </c>
    </row>
    <row r="321" spans="1:9">
      <c r="A321" s="162">
        <v>320</v>
      </c>
      <c r="B321" s="163" t="s">
        <v>1131</v>
      </c>
      <c r="C321" s="163" t="s">
        <v>1096</v>
      </c>
      <c r="D321" s="163" t="s">
        <v>1097</v>
      </c>
      <c r="E321" s="164">
        <v>5</v>
      </c>
      <c r="F321" s="165">
        <v>4.84</v>
      </c>
      <c r="G321" s="331" t="s">
        <v>1259</v>
      </c>
      <c r="H321" s="164" t="s">
        <v>1257</v>
      </c>
      <c r="I321" s="166">
        <v>63</v>
      </c>
    </row>
    <row r="322" spans="1:9">
      <c r="A322" s="162">
        <v>321</v>
      </c>
      <c r="B322" s="163" t="s">
        <v>1107</v>
      </c>
      <c r="C322" s="163" t="s">
        <v>1096</v>
      </c>
      <c r="D322" s="163" t="s">
        <v>1105</v>
      </c>
      <c r="E322" s="164">
        <v>7</v>
      </c>
      <c r="F322" s="165">
        <v>2.37</v>
      </c>
      <c r="G322" s="331" t="s">
        <v>1260</v>
      </c>
      <c r="H322" s="164" t="s">
        <v>1257</v>
      </c>
      <c r="I322" s="166">
        <v>47</v>
      </c>
    </row>
    <row r="323" spans="1:9">
      <c r="A323" s="162">
        <v>322</v>
      </c>
      <c r="B323" s="163" t="s">
        <v>1125</v>
      </c>
      <c r="C323" s="163" t="s">
        <v>1096</v>
      </c>
      <c r="D323" s="163" t="s">
        <v>1103</v>
      </c>
      <c r="E323" s="164">
        <v>4</v>
      </c>
      <c r="F323" s="165">
        <v>2.59</v>
      </c>
      <c r="G323" s="331" t="s">
        <v>1260</v>
      </c>
      <c r="H323" s="164" t="s">
        <v>1256</v>
      </c>
      <c r="I323" s="166">
        <v>59</v>
      </c>
    </row>
    <row r="324" spans="1:9">
      <c r="A324" s="162">
        <v>323</v>
      </c>
      <c r="B324" s="163" t="s">
        <v>1127</v>
      </c>
      <c r="C324" s="163" t="s">
        <v>1096</v>
      </c>
      <c r="D324" s="163" t="s">
        <v>1097</v>
      </c>
      <c r="E324" s="164">
        <v>9</v>
      </c>
      <c r="F324" s="165">
        <v>8.08</v>
      </c>
      <c r="G324" s="331" t="s">
        <v>1259</v>
      </c>
      <c r="H324" s="164" t="s">
        <v>1257</v>
      </c>
      <c r="I324" s="166">
        <v>44</v>
      </c>
    </row>
    <row r="325" spans="1:9">
      <c r="A325" s="162">
        <v>324</v>
      </c>
      <c r="B325" s="163" t="s">
        <v>1121</v>
      </c>
      <c r="C325" s="163" t="s">
        <v>1099</v>
      </c>
      <c r="D325" s="163" t="s">
        <v>1103</v>
      </c>
      <c r="E325" s="164">
        <v>1</v>
      </c>
      <c r="F325" s="165">
        <v>9.68</v>
      </c>
      <c r="G325" s="331" t="s">
        <v>1260</v>
      </c>
      <c r="H325" s="164" t="s">
        <v>1256</v>
      </c>
      <c r="I325" s="166">
        <v>57</v>
      </c>
    </row>
    <row r="326" spans="1:9">
      <c r="A326" s="162">
        <v>325</v>
      </c>
      <c r="B326" s="163" t="s">
        <v>1141</v>
      </c>
      <c r="C326" s="163" t="s">
        <v>1096</v>
      </c>
      <c r="D326" s="163" t="s">
        <v>1103</v>
      </c>
      <c r="E326" s="164">
        <v>1</v>
      </c>
      <c r="F326" s="165">
        <v>2.23</v>
      </c>
      <c r="G326" s="331" t="s">
        <v>1260</v>
      </c>
      <c r="H326" s="164" t="s">
        <v>1257</v>
      </c>
      <c r="I326" s="166">
        <v>61</v>
      </c>
    </row>
    <row r="327" spans="1:9">
      <c r="A327" s="162">
        <v>326</v>
      </c>
      <c r="B327" s="163" t="s">
        <v>1137</v>
      </c>
      <c r="C327" s="163" t="s">
        <v>1099</v>
      </c>
      <c r="D327" s="163" t="s">
        <v>1100</v>
      </c>
      <c r="E327" s="164">
        <v>9</v>
      </c>
      <c r="F327" s="165">
        <v>3.5</v>
      </c>
      <c r="G327" s="331" t="s">
        <v>1260</v>
      </c>
      <c r="H327" s="164" t="s">
        <v>1257</v>
      </c>
      <c r="I327" s="166">
        <v>53</v>
      </c>
    </row>
    <row r="328" spans="1:9">
      <c r="A328" s="162">
        <v>327</v>
      </c>
      <c r="B328" s="163" t="s">
        <v>1095</v>
      </c>
      <c r="C328" s="163" t="s">
        <v>1096</v>
      </c>
      <c r="D328" s="163" t="s">
        <v>1100</v>
      </c>
      <c r="E328" s="164">
        <v>10</v>
      </c>
      <c r="F328" s="165">
        <v>8.5500000000000007</v>
      </c>
      <c r="G328" s="331" t="s">
        <v>1260</v>
      </c>
      <c r="H328" s="164" t="s">
        <v>1257</v>
      </c>
      <c r="I328" s="166">
        <v>58</v>
      </c>
    </row>
    <row r="329" spans="1:9">
      <c r="A329" s="162">
        <v>328</v>
      </c>
      <c r="B329" s="163" t="s">
        <v>1143</v>
      </c>
      <c r="C329" s="163" t="s">
        <v>1099</v>
      </c>
      <c r="D329" s="163" t="s">
        <v>1103</v>
      </c>
      <c r="E329" s="164">
        <v>4</v>
      </c>
      <c r="F329" s="165">
        <v>7.22</v>
      </c>
      <c r="G329" s="331" t="s">
        <v>1259</v>
      </c>
      <c r="H329" s="164" t="s">
        <v>1257</v>
      </c>
      <c r="I329" s="166">
        <v>44</v>
      </c>
    </row>
    <row r="330" spans="1:9">
      <c r="A330" s="162">
        <v>329</v>
      </c>
      <c r="B330" s="163" t="s">
        <v>1120</v>
      </c>
      <c r="C330" s="163" t="s">
        <v>1099</v>
      </c>
      <c r="D330" s="163" t="s">
        <v>1097</v>
      </c>
      <c r="E330" s="164">
        <v>8</v>
      </c>
      <c r="F330" s="165">
        <v>7.58</v>
      </c>
      <c r="G330" s="331" t="s">
        <v>1259</v>
      </c>
      <c r="H330" s="164" t="s">
        <v>1256</v>
      </c>
      <c r="I330" s="166">
        <v>33</v>
      </c>
    </row>
    <row r="331" spans="1:9">
      <c r="A331" s="162">
        <v>330</v>
      </c>
      <c r="B331" s="163" t="s">
        <v>1132</v>
      </c>
      <c r="C331" s="163" t="s">
        <v>1096</v>
      </c>
      <c r="D331" s="163" t="s">
        <v>1103</v>
      </c>
      <c r="E331" s="164">
        <v>7</v>
      </c>
      <c r="F331" s="165">
        <v>1.57</v>
      </c>
      <c r="G331" s="331" t="s">
        <v>1260</v>
      </c>
      <c r="H331" s="164" t="s">
        <v>1257</v>
      </c>
      <c r="I331" s="166">
        <v>31</v>
      </c>
    </row>
    <row r="332" spans="1:9">
      <c r="A332" s="162">
        <v>331</v>
      </c>
      <c r="B332" s="163" t="s">
        <v>1134</v>
      </c>
      <c r="C332" s="163" t="s">
        <v>1096</v>
      </c>
      <c r="D332" s="163" t="s">
        <v>1105</v>
      </c>
      <c r="E332" s="164">
        <v>7</v>
      </c>
      <c r="F332" s="165">
        <v>9.1</v>
      </c>
      <c r="G332" s="331" t="s">
        <v>1260</v>
      </c>
      <c r="H332" s="164" t="s">
        <v>1257</v>
      </c>
      <c r="I332" s="166">
        <v>62</v>
      </c>
    </row>
    <row r="333" spans="1:9">
      <c r="A333" s="162">
        <v>332</v>
      </c>
      <c r="B333" s="163" t="s">
        <v>1133</v>
      </c>
      <c r="C333" s="163" t="s">
        <v>1096</v>
      </c>
      <c r="D333" s="163" t="s">
        <v>1100</v>
      </c>
      <c r="E333" s="164">
        <v>9</v>
      </c>
      <c r="F333" s="165">
        <v>4.91</v>
      </c>
      <c r="G333" s="331" t="s">
        <v>1260</v>
      </c>
      <c r="H333" s="164" t="s">
        <v>1256</v>
      </c>
      <c r="I333" s="166">
        <v>70</v>
      </c>
    </row>
    <row r="334" spans="1:9">
      <c r="A334" s="162">
        <v>333</v>
      </c>
      <c r="B334" s="163" t="s">
        <v>1142</v>
      </c>
      <c r="C334" s="163" t="s">
        <v>1099</v>
      </c>
      <c r="D334" s="163" t="s">
        <v>1097</v>
      </c>
      <c r="E334" s="164">
        <v>5</v>
      </c>
      <c r="F334" s="165">
        <v>6.85</v>
      </c>
      <c r="G334" s="331" t="s">
        <v>1260</v>
      </c>
      <c r="H334" s="164" t="s">
        <v>1257</v>
      </c>
      <c r="I334" s="166">
        <v>64</v>
      </c>
    </row>
    <row r="335" spans="1:9">
      <c r="A335" s="162">
        <v>334</v>
      </c>
      <c r="B335" s="163" t="s">
        <v>1144</v>
      </c>
      <c r="C335" s="163" t="s">
        <v>1096</v>
      </c>
      <c r="D335" s="163" t="s">
        <v>1097</v>
      </c>
      <c r="E335" s="164">
        <v>3</v>
      </c>
      <c r="F335" s="165">
        <v>2.79</v>
      </c>
      <c r="G335" s="331" t="s">
        <v>1259</v>
      </c>
      <c r="H335" s="164" t="s">
        <v>1257</v>
      </c>
      <c r="I335" s="166">
        <v>38</v>
      </c>
    </row>
    <row r="336" spans="1:9">
      <c r="A336" s="162">
        <v>335</v>
      </c>
      <c r="B336" s="163" t="s">
        <v>1135</v>
      </c>
      <c r="C336" s="163" t="s">
        <v>1102</v>
      </c>
      <c r="D336" s="163" t="s">
        <v>1103</v>
      </c>
      <c r="E336" s="164">
        <v>6</v>
      </c>
      <c r="F336" s="165">
        <v>6.22</v>
      </c>
      <c r="G336" s="331" t="s">
        <v>1260</v>
      </c>
      <c r="H336" s="164" t="s">
        <v>1256</v>
      </c>
      <c r="I336" s="166">
        <v>29</v>
      </c>
    </row>
    <row r="337" spans="1:9">
      <c r="A337" s="162">
        <v>336</v>
      </c>
      <c r="B337" s="163" t="s">
        <v>1133</v>
      </c>
      <c r="C337" s="163" t="s">
        <v>1096</v>
      </c>
      <c r="D337" s="163" t="s">
        <v>1097</v>
      </c>
      <c r="E337" s="164">
        <v>2</v>
      </c>
      <c r="F337" s="165">
        <v>1.36</v>
      </c>
      <c r="G337" s="331" t="s">
        <v>1260</v>
      </c>
      <c r="H337" s="164" t="s">
        <v>1256</v>
      </c>
      <c r="I337" s="166">
        <v>50</v>
      </c>
    </row>
    <row r="338" spans="1:9">
      <c r="A338" s="162">
        <v>337</v>
      </c>
      <c r="B338" s="163" t="s">
        <v>1120</v>
      </c>
      <c r="C338" s="163" t="s">
        <v>1099</v>
      </c>
      <c r="D338" s="163" t="s">
        <v>1103</v>
      </c>
      <c r="E338" s="164">
        <v>8</v>
      </c>
      <c r="F338" s="165">
        <v>2.84</v>
      </c>
      <c r="G338" s="331" t="s">
        <v>1259</v>
      </c>
      <c r="H338" s="164" t="s">
        <v>1257</v>
      </c>
      <c r="I338" s="166">
        <v>64</v>
      </c>
    </row>
    <row r="339" spans="1:9">
      <c r="A339" s="162">
        <v>338</v>
      </c>
      <c r="B339" s="163" t="s">
        <v>1110</v>
      </c>
      <c r="C339" s="163" t="s">
        <v>1096</v>
      </c>
      <c r="D339" s="163" t="s">
        <v>1100</v>
      </c>
      <c r="E339" s="164">
        <v>2</v>
      </c>
      <c r="F339" s="165">
        <v>1.1599999999999999</v>
      </c>
      <c r="G339" s="331" t="s">
        <v>1260</v>
      </c>
      <c r="H339" s="164" t="s">
        <v>1257</v>
      </c>
      <c r="I339" s="166">
        <v>38</v>
      </c>
    </row>
    <row r="340" spans="1:9">
      <c r="A340" s="162">
        <v>339</v>
      </c>
      <c r="B340" s="163" t="s">
        <v>1126</v>
      </c>
      <c r="C340" s="163" t="s">
        <v>1099</v>
      </c>
      <c r="D340" s="163" t="s">
        <v>1105</v>
      </c>
      <c r="E340" s="164">
        <v>9</v>
      </c>
      <c r="F340" s="165">
        <v>8.9</v>
      </c>
      <c r="G340" s="331" t="s">
        <v>1260</v>
      </c>
      <c r="H340" s="164" t="s">
        <v>1257</v>
      </c>
      <c r="I340" s="166">
        <v>58</v>
      </c>
    </row>
    <row r="341" spans="1:9">
      <c r="A341" s="162">
        <v>340</v>
      </c>
      <c r="B341" s="163" t="s">
        <v>1098</v>
      </c>
      <c r="C341" s="163" t="s">
        <v>1099</v>
      </c>
      <c r="D341" s="163" t="s">
        <v>1103</v>
      </c>
      <c r="E341" s="164">
        <v>7</v>
      </c>
      <c r="F341" s="165">
        <v>4.6100000000000003</v>
      </c>
      <c r="G341" s="331" t="s">
        <v>1259</v>
      </c>
      <c r="H341" s="164" t="s">
        <v>1256</v>
      </c>
      <c r="I341" s="166">
        <v>57</v>
      </c>
    </row>
    <row r="342" spans="1:9">
      <c r="A342" s="162">
        <v>341</v>
      </c>
      <c r="B342" s="163" t="s">
        <v>1138</v>
      </c>
      <c r="C342" s="163" t="s">
        <v>1096</v>
      </c>
      <c r="D342" s="163" t="s">
        <v>1103</v>
      </c>
      <c r="E342" s="164">
        <v>4</v>
      </c>
      <c r="F342" s="165">
        <v>2.29</v>
      </c>
      <c r="G342" s="331" t="s">
        <v>1260</v>
      </c>
      <c r="H342" s="164" t="s">
        <v>1257</v>
      </c>
      <c r="I342" s="166">
        <v>69</v>
      </c>
    </row>
    <row r="343" spans="1:9">
      <c r="A343" s="162">
        <v>342</v>
      </c>
      <c r="B343" s="163" t="s">
        <v>1132</v>
      </c>
      <c r="C343" s="163" t="s">
        <v>1096</v>
      </c>
      <c r="D343" s="163" t="s">
        <v>1097</v>
      </c>
      <c r="E343" s="164">
        <v>8</v>
      </c>
      <c r="F343" s="165">
        <v>4.2300000000000004</v>
      </c>
      <c r="G343" s="331" t="s">
        <v>1260</v>
      </c>
      <c r="H343" s="164" t="s">
        <v>1257</v>
      </c>
      <c r="I343" s="166">
        <v>61</v>
      </c>
    </row>
    <row r="344" spans="1:9">
      <c r="A344" s="162">
        <v>343</v>
      </c>
      <c r="B344" s="163" t="s">
        <v>1110</v>
      </c>
      <c r="C344" s="163" t="s">
        <v>1096</v>
      </c>
      <c r="D344" s="163" t="s">
        <v>1103</v>
      </c>
      <c r="E344" s="164">
        <v>1</v>
      </c>
      <c r="F344" s="165">
        <v>7.15</v>
      </c>
      <c r="G344" s="331" t="s">
        <v>1259</v>
      </c>
      <c r="H344" s="164" t="s">
        <v>1257</v>
      </c>
      <c r="I344" s="166">
        <v>63</v>
      </c>
    </row>
    <row r="345" spans="1:9">
      <c r="A345" s="162">
        <v>344</v>
      </c>
      <c r="B345" s="163" t="s">
        <v>1107</v>
      </c>
      <c r="C345" s="163" t="s">
        <v>1096</v>
      </c>
      <c r="D345" s="163" t="s">
        <v>1103</v>
      </c>
      <c r="E345" s="164">
        <v>7</v>
      </c>
      <c r="F345" s="165">
        <v>9.34</v>
      </c>
      <c r="G345" s="331" t="s">
        <v>1259</v>
      </c>
      <c r="H345" s="164" t="s">
        <v>1257</v>
      </c>
      <c r="I345" s="166">
        <v>59</v>
      </c>
    </row>
    <row r="346" spans="1:9">
      <c r="A346" s="162">
        <v>345</v>
      </c>
      <c r="B346" s="163" t="s">
        <v>1114</v>
      </c>
      <c r="C346" s="163" t="s">
        <v>1096</v>
      </c>
      <c r="D346" s="163" t="s">
        <v>1097</v>
      </c>
      <c r="E346" s="164">
        <v>6</v>
      </c>
      <c r="F346" s="165">
        <v>8.11</v>
      </c>
      <c r="G346" s="331" t="s">
        <v>1260</v>
      </c>
      <c r="H346" s="164" t="s">
        <v>1256</v>
      </c>
      <c r="I346" s="166">
        <v>37</v>
      </c>
    </row>
    <row r="347" spans="1:9">
      <c r="A347" s="162">
        <v>346</v>
      </c>
      <c r="B347" s="163" t="s">
        <v>1126</v>
      </c>
      <c r="C347" s="163" t="s">
        <v>1099</v>
      </c>
      <c r="D347" s="163" t="s">
        <v>1103</v>
      </c>
      <c r="E347" s="164">
        <v>9</v>
      </c>
      <c r="F347" s="165">
        <v>4.17</v>
      </c>
      <c r="G347" s="331" t="s">
        <v>1260</v>
      </c>
      <c r="H347" s="164" t="s">
        <v>1256</v>
      </c>
      <c r="I347" s="166">
        <v>49</v>
      </c>
    </row>
    <row r="348" spans="1:9">
      <c r="A348" s="162">
        <v>347</v>
      </c>
      <c r="B348" s="163" t="s">
        <v>1134</v>
      </c>
      <c r="C348" s="163" t="s">
        <v>1096</v>
      </c>
      <c r="D348" s="163" t="s">
        <v>1103</v>
      </c>
      <c r="E348" s="164">
        <v>2</v>
      </c>
      <c r="F348" s="165">
        <v>2.69</v>
      </c>
      <c r="G348" s="331" t="s">
        <v>1259</v>
      </c>
      <c r="H348" s="164" t="s">
        <v>1257</v>
      </c>
      <c r="I348" s="166">
        <v>42</v>
      </c>
    </row>
    <row r="349" spans="1:9">
      <c r="A349" s="162">
        <v>348</v>
      </c>
      <c r="B349" s="163" t="s">
        <v>1136</v>
      </c>
      <c r="C349" s="163" t="s">
        <v>1096</v>
      </c>
      <c r="D349" s="163" t="s">
        <v>1105</v>
      </c>
      <c r="E349" s="164">
        <v>7</v>
      </c>
      <c r="F349" s="165">
        <v>7.02</v>
      </c>
      <c r="G349" s="331" t="s">
        <v>1260</v>
      </c>
      <c r="H349" s="164" t="s">
        <v>1257</v>
      </c>
      <c r="I349" s="166">
        <v>49</v>
      </c>
    </row>
    <row r="350" spans="1:9">
      <c r="A350" s="162">
        <v>349</v>
      </c>
      <c r="B350" s="163" t="s">
        <v>1132</v>
      </c>
      <c r="C350" s="163" t="s">
        <v>1096</v>
      </c>
      <c r="D350" s="163" t="s">
        <v>1103</v>
      </c>
      <c r="E350" s="164">
        <v>4</v>
      </c>
      <c r="F350" s="165">
        <v>4.93</v>
      </c>
      <c r="G350" s="331" t="s">
        <v>1260</v>
      </c>
      <c r="H350" s="164" t="s">
        <v>1257</v>
      </c>
      <c r="I350" s="166">
        <v>52</v>
      </c>
    </row>
    <row r="351" spans="1:9">
      <c r="A351" s="162">
        <v>350</v>
      </c>
      <c r="B351" s="163" t="s">
        <v>1127</v>
      </c>
      <c r="C351" s="163" t="s">
        <v>1096</v>
      </c>
      <c r="D351" s="163" t="s">
        <v>1097</v>
      </c>
      <c r="E351" s="164">
        <v>5</v>
      </c>
      <c r="F351" s="165">
        <v>4.09</v>
      </c>
      <c r="G351" s="331" t="s">
        <v>1259</v>
      </c>
      <c r="H351" s="164" t="s">
        <v>1256</v>
      </c>
      <c r="I351" s="166">
        <v>46</v>
      </c>
    </row>
    <row r="352" spans="1:9">
      <c r="A352" s="162">
        <v>351</v>
      </c>
      <c r="B352" s="163" t="s">
        <v>1116</v>
      </c>
      <c r="C352" s="163" t="s">
        <v>1096</v>
      </c>
      <c r="D352" s="163" t="s">
        <v>1097</v>
      </c>
      <c r="E352" s="164">
        <v>9</v>
      </c>
      <c r="F352" s="165">
        <v>9.6300000000000008</v>
      </c>
      <c r="G352" s="331" t="s">
        <v>1259</v>
      </c>
      <c r="H352" s="164" t="s">
        <v>1257</v>
      </c>
      <c r="I352" s="166">
        <v>25</v>
      </c>
    </row>
    <row r="353" spans="1:9">
      <c r="A353" s="162">
        <v>352</v>
      </c>
      <c r="B353" s="163" t="s">
        <v>1112</v>
      </c>
      <c r="C353" s="163" t="s">
        <v>1113</v>
      </c>
      <c r="D353" s="163" t="s">
        <v>1100</v>
      </c>
      <c r="E353" s="164">
        <v>2</v>
      </c>
      <c r="F353" s="165">
        <v>8.6999999999999993</v>
      </c>
      <c r="G353" s="331" t="s">
        <v>1260</v>
      </c>
      <c r="H353" s="164" t="s">
        <v>1257</v>
      </c>
      <c r="I353" s="166">
        <v>23</v>
      </c>
    </row>
    <row r="354" spans="1:9">
      <c r="A354" s="162">
        <v>353</v>
      </c>
      <c r="B354" s="163" t="s">
        <v>1104</v>
      </c>
      <c r="C354" s="163" t="s">
        <v>1099</v>
      </c>
      <c r="D354" s="163" t="s">
        <v>1111</v>
      </c>
      <c r="E354" s="164">
        <v>8</v>
      </c>
      <c r="F354" s="165">
        <v>8.7899999999999991</v>
      </c>
      <c r="G354" s="331" t="s">
        <v>1260</v>
      </c>
      <c r="H354" s="164" t="s">
        <v>1257</v>
      </c>
      <c r="I354" s="166">
        <v>31</v>
      </c>
    </row>
    <row r="355" spans="1:9">
      <c r="A355" s="162">
        <v>354</v>
      </c>
      <c r="B355" s="163" t="s">
        <v>1118</v>
      </c>
      <c r="C355" s="163" t="s">
        <v>1099</v>
      </c>
      <c r="D355" s="163" t="s">
        <v>1097</v>
      </c>
      <c r="E355" s="164">
        <v>3</v>
      </c>
      <c r="F355" s="165">
        <v>7.35</v>
      </c>
      <c r="G355" s="331" t="s">
        <v>1260</v>
      </c>
      <c r="H355" s="164" t="s">
        <v>1257</v>
      </c>
      <c r="I355" s="166">
        <v>77</v>
      </c>
    </row>
    <row r="356" spans="1:9">
      <c r="A356" s="162">
        <v>355</v>
      </c>
      <c r="B356" s="163" t="s">
        <v>1124</v>
      </c>
      <c r="C356" s="163" t="s">
        <v>1113</v>
      </c>
      <c r="D356" s="163" t="s">
        <v>1097</v>
      </c>
      <c r="E356" s="164">
        <v>6</v>
      </c>
      <c r="F356" s="165">
        <v>6.48</v>
      </c>
      <c r="G356" s="331" t="s">
        <v>1259</v>
      </c>
      <c r="H356" s="164" t="s">
        <v>1257</v>
      </c>
      <c r="I356" s="166">
        <v>31</v>
      </c>
    </row>
    <row r="357" spans="1:9">
      <c r="A357" s="162">
        <v>356</v>
      </c>
      <c r="B357" s="163" t="s">
        <v>1106</v>
      </c>
      <c r="C357" s="163" t="s">
        <v>1096</v>
      </c>
      <c r="D357" s="163" t="s">
        <v>1100</v>
      </c>
      <c r="E357" s="164">
        <v>9</v>
      </c>
      <c r="F357" s="165">
        <v>7.95</v>
      </c>
      <c r="G357" s="331" t="s">
        <v>1259</v>
      </c>
      <c r="H357" s="164" t="s">
        <v>1257</v>
      </c>
      <c r="I357" s="166">
        <v>74</v>
      </c>
    </row>
    <row r="358" spans="1:9">
      <c r="A358" s="162">
        <v>357</v>
      </c>
      <c r="B358" s="163" t="s">
        <v>1114</v>
      </c>
      <c r="C358" s="163" t="s">
        <v>1096</v>
      </c>
      <c r="D358" s="163" t="s">
        <v>1100</v>
      </c>
      <c r="E358" s="164">
        <v>5</v>
      </c>
      <c r="F358" s="165">
        <v>6.82</v>
      </c>
      <c r="G358" s="331" t="s">
        <v>1260</v>
      </c>
      <c r="H358" s="164" t="s">
        <v>1257</v>
      </c>
      <c r="I358" s="166">
        <v>77</v>
      </c>
    </row>
    <row r="359" spans="1:9">
      <c r="A359" s="162">
        <v>358</v>
      </c>
      <c r="B359" s="163" t="s">
        <v>1144</v>
      </c>
      <c r="C359" s="163" t="s">
        <v>1096</v>
      </c>
      <c r="D359" s="163" t="s">
        <v>1111</v>
      </c>
      <c r="E359" s="164">
        <v>4</v>
      </c>
      <c r="F359" s="165">
        <v>7.08</v>
      </c>
      <c r="G359" s="331" t="s">
        <v>1260</v>
      </c>
      <c r="H359" s="164" t="s">
        <v>1257</v>
      </c>
      <c r="I359" s="166">
        <v>50</v>
      </c>
    </row>
    <row r="360" spans="1:9">
      <c r="A360" s="162">
        <v>359</v>
      </c>
      <c r="B360" s="163" t="s">
        <v>1101</v>
      </c>
      <c r="C360" s="163" t="s">
        <v>1102</v>
      </c>
      <c r="D360" s="163" t="s">
        <v>1097</v>
      </c>
      <c r="E360" s="164">
        <v>10</v>
      </c>
      <c r="F360" s="165">
        <v>1.88</v>
      </c>
      <c r="G360" s="331" t="s">
        <v>1260</v>
      </c>
      <c r="H360" s="164" t="s">
        <v>1257</v>
      </c>
      <c r="I360" s="166">
        <v>64</v>
      </c>
    </row>
    <row r="361" spans="1:9">
      <c r="A361" s="162">
        <v>360</v>
      </c>
      <c r="B361" s="163" t="s">
        <v>1139</v>
      </c>
      <c r="C361" s="163" t="s">
        <v>1099</v>
      </c>
      <c r="D361" s="163" t="s">
        <v>1097</v>
      </c>
      <c r="E361" s="164">
        <v>7</v>
      </c>
      <c r="F361" s="165">
        <v>4.57</v>
      </c>
      <c r="G361" s="331" t="s">
        <v>1260</v>
      </c>
      <c r="H361" s="164" t="s">
        <v>1257</v>
      </c>
      <c r="I361" s="166">
        <v>25</v>
      </c>
    </row>
    <row r="362" spans="1:9">
      <c r="A362" s="162">
        <v>361</v>
      </c>
      <c r="B362" s="163" t="s">
        <v>1139</v>
      </c>
      <c r="C362" s="163" t="s">
        <v>1099</v>
      </c>
      <c r="D362" s="163" t="s">
        <v>1105</v>
      </c>
      <c r="E362" s="164">
        <v>1</v>
      </c>
      <c r="F362" s="165">
        <v>3.84</v>
      </c>
      <c r="G362" s="331" t="s">
        <v>1260</v>
      </c>
      <c r="H362" s="164" t="s">
        <v>1257</v>
      </c>
      <c r="I362" s="166">
        <v>45</v>
      </c>
    </row>
    <row r="363" spans="1:9">
      <c r="A363" s="162">
        <v>362</v>
      </c>
      <c r="B363" s="163" t="s">
        <v>1115</v>
      </c>
      <c r="C363" s="163" t="s">
        <v>1096</v>
      </c>
      <c r="D363" s="163" t="s">
        <v>1103</v>
      </c>
      <c r="E363" s="164">
        <v>2</v>
      </c>
      <c r="F363" s="165">
        <v>7.86</v>
      </c>
      <c r="G363" s="331" t="s">
        <v>1260</v>
      </c>
      <c r="H363" s="164" t="s">
        <v>1257</v>
      </c>
      <c r="I363" s="166">
        <v>33</v>
      </c>
    </row>
    <row r="364" spans="1:9">
      <c r="A364" s="162">
        <v>363</v>
      </c>
      <c r="B364" s="163" t="s">
        <v>1130</v>
      </c>
      <c r="C364" s="163" t="s">
        <v>1099</v>
      </c>
      <c r="D364" s="163" t="s">
        <v>1103</v>
      </c>
      <c r="E364" s="164">
        <v>8</v>
      </c>
      <c r="F364" s="165">
        <v>8.24</v>
      </c>
      <c r="G364" s="331" t="s">
        <v>1260</v>
      </c>
      <c r="H364" s="164" t="s">
        <v>1257</v>
      </c>
      <c r="I364" s="166">
        <v>33</v>
      </c>
    </row>
    <row r="365" spans="1:9">
      <c r="A365" s="162">
        <v>364</v>
      </c>
      <c r="B365" s="163" t="s">
        <v>1120</v>
      </c>
      <c r="C365" s="163" t="s">
        <v>1099</v>
      </c>
      <c r="D365" s="163" t="s">
        <v>1103</v>
      </c>
      <c r="E365" s="164">
        <v>5</v>
      </c>
      <c r="F365" s="165">
        <v>6.16</v>
      </c>
      <c r="G365" s="331" t="s">
        <v>1259</v>
      </c>
      <c r="H365" s="164" t="s">
        <v>1257</v>
      </c>
      <c r="I365" s="166">
        <v>46</v>
      </c>
    </row>
    <row r="366" spans="1:9">
      <c r="A366" s="162">
        <v>365</v>
      </c>
      <c r="B366" s="163" t="s">
        <v>1142</v>
      </c>
      <c r="C366" s="163" t="s">
        <v>1099</v>
      </c>
      <c r="D366" s="163" t="s">
        <v>1103</v>
      </c>
      <c r="E366" s="164">
        <v>4</v>
      </c>
      <c r="F366" s="165">
        <v>6.02</v>
      </c>
      <c r="G366" s="331" t="s">
        <v>1260</v>
      </c>
      <c r="H366" s="164" t="s">
        <v>1257</v>
      </c>
      <c r="I366" s="166">
        <v>37</v>
      </c>
    </row>
    <row r="367" spans="1:9">
      <c r="A367" s="162">
        <v>366</v>
      </c>
      <c r="B367" s="163" t="s">
        <v>1126</v>
      </c>
      <c r="C367" s="163" t="s">
        <v>1099</v>
      </c>
      <c r="D367" s="163" t="s">
        <v>1105</v>
      </c>
      <c r="E367" s="164">
        <v>9</v>
      </c>
      <c r="F367" s="165">
        <v>5.48</v>
      </c>
      <c r="G367" s="331" t="s">
        <v>1259</v>
      </c>
      <c r="H367" s="164" t="s">
        <v>1256</v>
      </c>
      <c r="I367" s="166">
        <v>51</v>
      </c>
    </row>
    <row r="368" spans="1:9">
      <c r="A368" s="162">
        <v>367</v>
      </c>
      <c r="B368" s="163" t="s">
        <v>1141</v>
      </c>
      <c r="C368" s="163" t="s">
        <v>1096</v>
      </c>
      <c r="D368" s="163" t="s">
        <v>1097</v>
      </c>
      <c r="E368" s="164">
        <v>10</v>
      </c>
      <c r="F368" s="165">
        <v>4.75</v>
      </c>
      <c r="G368" s="331" t="s">
        <v>1260</v>
      </c>
      <c r="H368" s="164" t="s">
        <v>1256</v>
      </c>
      <c r="I368" s="166">
        <v>53</v>
      </c>
    </row>
    <row r="369" spans="1:9">
      <c r="A369" s="162">
        <v>368</v>
      </c>
      <c r="B369" s="163" t="s">
        <v>1128</v>
      </c>
      <c r="C369" s="163" t="s">
        <v>1099</v>
      </c>
      <c r="D369" s="163" t="s">
        <v>1111</v>
      </c>
      <c r="E369" s="164">
        <v>8</v>
      </c>
      <c r="F369" s="165">
        <v>3.92</v>
      </c>
      <c r="G369" s="331" t="s">
        <v>1260</v>
      </c>
      <c r="H369" s="164" t="s">
        <v>1256</v>
      </c>
      <c r="I369" s="166">
        <v>64</v>
      </c>
    </row>
    <row r="370" spans="1:9">
      <c r="A370" s="162">
        <v>369</v>
      </c>
      <c r="B370" s="163" t="s">
        <v>1107</v>
      </c>
      <c r="C370" s="163" t="s">
        <v>1096</v>
      </c>
      <c r="D370" s="163" t="s">
        <v>1097</v>
      </c>
      <c r="E370" s="164">
        <v>8</v>
      </c>
      <c r="F370" s="165">
        <v>4.17</v>
      </c>
      <c r="G370" s="331" t="s">
        <v>1260</v>
      </c>
      <c r="H370" s="164" t="s">
        <v>1257</v>
      </c>
      <c r="I370" s="166">
        <v>38</v>
      </c>
    </row>
    <row r="371" spans="1:9">
      <c r="A371" s="162">
        <v>370</v>
      </c>
      <c r="B371" s="163" t="s">
        <v>1118</v>
      </c>
      <c r="C371" s="163" t="s">
        <v>1099</v>
      </c>
      <c r="D371" s="163" t="s">
        <v>1103</v>
      </c>
      <c r="E371" s="164">
        <v>8</v>
      </c>
      <c r="F371" s="165">
        <v>1.06</v>
      </c>
      <c r="G371" s="331" t="s">
        <v>1259</v>
      </c>
      <c r="H371" s="164" t="s">
        <v>1257</v>
      </c>
      <c r="I371" s="166">
        <v>28</v>
      </c>
    </row>
    <row r="372" spans="1:9">
      <c r="A372" s="162">
        <v>371</v>
      </c>
      <c r="B372" s="163" t="s">
        <v>1107</v>
      </c>
      <c r="C372" s="163" t="s">
        <v>1096</v>
      </c>
      <c r="D372" s="163" t="s">
        <v>1100</v>
      </c>
      <c r="E372" s="164">
        <v>2</v>
      </c>
      <c r="F372" s="165">
        <v>9.9</v>
      </c>
      <c r="G372" s="331" t="s">
        <v>1260</v>
      </c>
      <c r="H372" s="164" t="s">
        <v>1257</v>
      </c>
      <c r="I372" s="166">
        <v>77</v>
      </c>
    </row>
    <row r="373" spans="1:9">
      <c r="A373" s="162">
        <v>372</v>
      </c>
      <c r="B373" s="163" t="s">
        <v>1135</v>
      </c>
      <c r="C373" s="163" t="s">
        <v>1102</v>
      </c>
      <c r="D373" s="163" t="s">
        <v>1097</v>
      </c>
      <c r="E373" s="164">
        <v>8</v>
      </c>
      <c r="F373" s="165">
        <v>4.21</v>
      </c>
      <c r="G373" s="331" t="s">
        <v>1259</v>
      </c>
      <c r="H373" s="164" t="s">
        <v>1257</v>
      </c>
      <c r="I373" s="166">
        <v>35</v>
      </c>
    </row>
    <row r="374" spans="1:9">
      <c r="A374" s="162">
        <v>373</v>
      </c>
      <c r="B374" s="163" t="s">
        <v>1119</v>
      </c>
      <c r="C374" s="163" t="s">
        <v>1096</v>
      </c>
      <c r="D374" s="163" t="s">
        <v>1105</v>
      </c>
      <c r="E374" s="164">
        <v>9</v>
      </c>
      <c r="F374" s="165">
        <v>5.7</v>
      </c>
      <c r="G374" s="331" t="s">
        <v>1259</v>
      </c>
      <c r="H374" s="164" t="s">
        <v>1257</v>
      </c>
      <c r="I374" s="166">
        <v>47</v>
      </c>
    </row>
    <row r="375" spans="1:9">
      <c r="A375" s="162">
        <v>374</v>
      </c>
      <c r="B375" s="163" t="s">
        <v>1110</v>
      </c>
      <c r="C375" s="163" t="s">
        <v>1096</v>
      </c>
      <c r="D375" s="163" t="s">
        <v>1097</v>
      </c>
      <c r="E375" s="164">
        <v>6</v>
      </c>
      <c r="F375" s="165">
        <v>8.6199999999999992</v>
      </c>
      <c r="G375" s="331" t="s">
        <v>1260</v>
      </c>
      <c r="H375" s="164" t="s">
        <v>1257</v>
      </c>
      <c r="I375" s="166">
        <v>36</v>
      </c>
    </row>
    <row r="376" spans="1:9">
      <c r="A376" s="162">
        <v>375</v>
      </c>
      <c r="B376" s="163" t="s">
        <v>1131</v>
      </c>
      <c r="C376" s="163" t="s">
        <v>1096</v>
      </c>
      <c r="D376" s="163" t="s">
        <v>1097</v>
      </c>
      <c r="E376" s="164">
        <v>1</v>
      </c>
      <c r="F376" s="165">
        <v>7.31</v>
      </c>
      <c r="G376" s="331" t="s">
        <v>1259</v>
      </c>
      <c r="H376" s="164" t="s">
        <v>1257</v>
      </c>
      <c r="I376" s="166">
        <v>50</v>
      </c>
    </row>
    <row r="377" spans="1:9">
      <c r="A377" s="162">
        <v>376</v>
      </c>
      <c r="B377" s="163" t="s">
        <v>1116</v>
      </c>
      <c r="C377" s="163" t="s">
        <v>1096</v>
      </c>
      <c r="D377" s="163" t="s">
        <v>1103</v>
      </c>
      <c r="E377" s="164">
        <v>9</v>
      </c>
      <c r="F377" s="165">
        <v>8.9</v>
      </c>
      <c r="G377" s="331" t="s">
        <v>1260</v>
      </c>
      <c r="H377" s="164" t="s">
        <v>1257</v>
      </c>
      <c r="I377" s="166">
        <v>58</v>
      </c>
    </row>
    <row r="378" spans="1:9">
      <c r="A378" s="162">
        <v>377</v>
      </c>
      <c r="B378" s="163" t="s">
        <v>1112</v>
      </c>
      <c r="C378" s="163" t="s">
        <v>1113</v>
      </c>
      <c r="D378" s="163" t="s">
        <v>1111</v>
      </c>
      <c r="E378" s="164">
        <v>9</v>
      </c>
      <c r="F378" s="165">
        <v>2.5</v>
      </c>
      <c r="G378" s="331" t="s">
        <v>1260</v>
      </c>
      <c r="H378" s="164" t="s">
        <v>1257</v>
      </c>
      <c r="I378" s="166">
        <v>56</v>
      </c>
    </row>
    <row r="379" spans="1:9">
      <c r="A379" s="162">
        <v>378</v>
      </c>
      <c r="B379" s="163" t="s">
        <v>1142</v>
      </c>
      <c r="C379" s="163" t="s">
        <v>1099</v>
      </c>
      <c r="D379" s="163" t="s">
        <v>1100</v>
      </c>
      <c r="E379" s="164">
        <v>9</v>
      </c>
      <c r="F379" s="165">
        <v>8.2100000000000009</v>
      </c>
      <c r="G379" s="331" t="s">
        <v>1260</v>
      </c>
      <c r="H379" s="164" t="s">
        <v>1256</v>
      </c>
      <c r="I379" s="166">
        <v>44</v>
      </c>
    </row>
    <row r="380" spans="1:9">
      <c r="A380" s="162">
        <v>379</v>
      </c>
      <c r="B380" s="163" t="s">
        <v>1110</v>
      </c>
      <c r="C380" s="163" t="s">
        <v>1096</v>
      </c>
      <c r="D380" s="163" t="s">
        <v>1103</v>
      </c>
      <c r="E380" s="164">
        <v>9</v>
      </c>
      <c r="F380" s="165">
        <v>5.29</v>
      </c>
      <c r="G380" s="331" t="s">
        <v>1260</v>
      </c>
      <c r="H380" s="164" t="s">
        <v>1257</v>
      </c>
      <c r="I380" s="166">
        <v>48</v>
      </c>
    </row>
    <row r="381" spans="1:9">
      <c r="A381" s="162">
        <v>380</v>
      </c>
      <c r="B381" s="163" t="s">
        <v>1128</v>
      </c>
      <c r="C381" s="163" t="s">
        <v>1099</v>
      </c>
      <c r="D381" s="163" t="s">
        <v>1103</v>
      </c>
      <c r="E381" s="164">
        <v>2</v>
      </c>
      <c r="F381" s="165">
        <v>7.74</v>
      </c>
      <c r="G381" s="331" t="s">
        <v>1260</v>
      </c>
      <c r="H381" s="164" t="s">
        <v>1257</v>
      </c>
      <c r="I381" s="166">
        <v>63</v>
      </c>
    </row>
    <row r="382" spans="1:9">
      <c r="A382" s="162">
        <v>381</v>
      </c>
      <c r="B382" s="163" t="s">
        <v>1121</v>
      </c>
      <c r="C382" s="163" t="s">
        <v>1099</v>
      </c>
      <c r="D382" s="163" t="s">
        <v>1100</v>
      </c>
      <c r="E382" s="164">
        <v>9</v>
      </c>
      <c r="F382" s="165">
        <v>7.56</v>
      </c>
      <c r="G382" s="331" t="s">
        <v>1259</v>
      </c>
      <c r="H382" s="164" t="s">
        <v>1257</v>
      </c>
      <c r="I382" s="166">
        <v>62</v>
      </c>
    </row>
    <row r="383" spans="1:9">
      <c r="A383" s="162">
        <v>382</v>
      </c>
      <c r="B383" s="163" t="s">
        <v>1098</v>
      </c>
      <c r="C383" s="163" t="s">
        <v>1099</v>
      </c>
      <c r="D383" s="163" t="s">
        <v>1103</v>
      </c>
      <c r="E383" s="164">
        <v>9</v>
      </c>
      <c r="F383" s="165">
        <v>6.95</v>
      </c>
      <c r="G383" s="331" t="s">
        <v>1260</v>
      </c>
      <c r="H383" s="164" t="s">
        <v>1257</v>
      </c>
      <c r="I383" s="166">
        <v>63</v>
      </c>
    </row>
    <row r="384" spans="1:9">
      <c r="A384" s="162">
        <v>383</v>
      </c>
      <c r="B384" s="163" t="s">
        <v>1112</v>
      </c>
      <c r="C384" s="163" t="s">
        <v>1113</v>
      </c>
      <c r="D384" s="163" t="s">
        <v>1103</v>
      </c>
      <c r="E384" s="164">
        <v>6</v>
      </c>
      <c r="F384" s="165">
        <v>3.1</v>
      </c>
      <c r="G384" s="331" t="s">
        <v>1260</v>
      </c>
      <c r="H384" s="164" t="s">
        <v>1257</v>
      </c>
      <c r="I384" s="166">
        <v>51</v>
      </c>
    </row>
    <row r="385" spans="1:9">
      <c r="A385" s="162">
        <v>384</v>
      </c>
      <c r="B385" s="163" t="s">
        <v>1112</v>
      </c>
      <c r="C385" s="163" t="s">
        <v>1113</v>
      </c>
      <c r="D385" s="163" t="s">
        <v>1097</v>
      </c>
      <c r="E385" s="164">
        <v>1</v>
      </c>
      <c r="F385" s="165">
        <v>2.7</v>
      </c>
      <c r="G385" s="331" t="s">
        <v>1260</v>
      </c>
      <c r="H385" s="164" t="s">
        <v>1257</v>
      </c>
      <c r="I385" s="166">
        <v>48</v>
      </c>
    </row>
    <row r="386" spans="1:9">
      <c r="A386" s="162">
        <v>385</v>
      </c>
      <c r="B386" s="163" t="s">
        <v>1132</v>
      </c>
      <c r="C386" s="163" t="s">
        <v>1096</v>
      </c>
      <c r="D386" s="163" t="s">
        <v>1105</v>
      </c>
      <c r="E386" s="164">
        <v>4</v>
      </c>
      <c r="F386" s="165">
        <v>6.12</v>
      </c>
      <c r="G386" s="331" t="s">
        <v>1260</v>
      </c>
      <c r="H386" s="164" t="s">
        <v>1257</v>
      </c>
      <c r="I386" s="166">
        <v>63</v>
      </c>
    </row>
    <row r="387" spans="1:9">
      <c r="A387" s="162">
        <v>386</v>
      </c>
      <c r="B387" s="163" t="s">
        <v>1109</v>
      </c>
      <c r="C387" s="163" t="s">
        <v>1096</v>
      </c>
      <c r="D387" s="163" t="s">
        <v>1097</v>
      </c>
      <c r="E387" s="164">
        <v>9</v>
      </c>
      <c r="F387" s="165">
        <v>1.79</v>
      </c>
      <c r="G387" s="331" t="s">
        <v>1259</v>
      </c>
      <c r="H387" s="164" t="s">
        <v>1257</v>
      </c>
      <c r="I387" s="166">
        <v>23</v>
      </c>
    </row>
    <row r="388" spans="1:9">
      <c r="A388" s="162">
        <v>387</v>
      </c>
      <c r="B388" s="163" t="s">
        <v>1138</v>
      </c>
      <c r="C388" s="163" t="s">
        <v>1096</v>
      </c>
      <c r="D388" s="163" t="s">
        <v>1097</v>
      </c>
      <c r="E388" s="164">
        <v>5</v>
      </c>
      <c r="F388" s="165">
        <v>9.26</v>
      </c>
      <c r="G388" s="331" t="s">
        <v>1259</v>
      </c>
      <c r="H388" s="164" t="s">
        <v>1256</v>
      </c>
      <c r="I388" s="166">
        <v>69</v>
      </c>
    </row>
    <row r="389" spans="1:9">
      <c r="A389" s="162">
        <v>388</v>
      </c>
      <c r="B389" s="163" t="s">
        <v>1106</v>
      </c>
      <c r="C389" s="163" t="s">
        <v>1096</v>
      </c>
      <c r="D389" s="163" t="s">
        <v>1100</v>
      </c>
      <c r="E389" s="164">
        <v>10</v>
      </c>
      <c r="F389" s="165">
        <v>9.41</v>
      </c>
      <c r="G389" s="331" t="s">
        <v>1260</v>
      </c>
      <c r="H389" s="164" t="s">
        <v>1256</v>
      </c>
      <c r="I389" s="166">
        <v>47</v>
      </c>
    </row>
    <row r="390" spans="1:9">
      <c r="A390" s="162">
        <v>389</v>
      </c>
      <c r="B390" s="163" t="s">
        <v>1127</v>
      </c>
      <c r="C390" s="163" t="s">
        <v>1096</v>
      </c>
      <c r="D390" s="163" t="s">
        <v>1103</v>
      </c>
      <c r="E390" s="164">
        <v>4</v>
      </c>
      <c r="F390" s="165">
        <v>5.1100000000000003</v>
      </c>
      <c r="G390" s="331" t="s">
        <v>1260</v>
      </c>
      <c r="H390" s="164" t="s">
        <v>1257</v>
      </c>
      <c r="I390" s="166">
        <v>49</v>
      </c>
    </row>
    <row r="391" spans="1:9">
      <c r="A391" s="162">
        <v>390</v>
      </c>
      <c r="B391" s="163" t="s">
        <v>1122</v>
      </c>
      <c r="C391" s="163" t="s">
        <v>1096</v>
      </c>
      <c r="D391" s="163" t="s">
        <v>1105</v>
      </c>
      <c r="E391" s="164">
        <v>1</v>
      </c>
      <c r="F391" s="165">
        <v>7.06</v>
      </c>
      <c r="G391" s="331" t="s">
        <v>1259</v>
      </c>
      <c r="H391" s="164" t="s">
        <v>1257</v>
      </c>
      <c r="I391" s="166">
        <v>31</v>
      </c>
    </row>
    <row r="392" spans="1:9">
      <c r="A392" s="162">
        <v>391</v>
      </c>
      <c r="B392" s="163" t="s">
        <v>1137</v>
      </c>
      <c r="C392" s="163" t="s">
        <v>1099</v>
      </c>
      <c r="D392" s="163" t="s">
        <v>1097</v>
      </c>
      <c r="E392" s="164">
        <v>7</v>
      </c>
      <c r="F392" s="165">
        <v>7.24</v>
      </c>
      <c r="G392" s="331" t="s">
        <v>1260</v>
      </c>
      <c r="H392" s="164" t="s">
        <v>1256</v>
      </c>
      <c r="I392" s="166">
        <v>62</v>
      </c>
    </row>
    <row r="393" spans="1:9">
      <c r="A393" s="162">
        <v>392</v>
      </c>
      <c r="B393" s="163" t="s">
        <v>1123</v>
      </c>
      <c r="C393" s="163" t="s">
        <v>1099</v>
      </c>
      <c r="D393" s="163" t="s">
        <v>1103</v>
      </c>
      <c r="E393" s="164">
        <v>9</v>
      </c>
      <c r="F393" s="165">
        <v>1.03</v>
      </c>
      <c r="G393" s="331" t="s">
        <v>1260</v>
      </c>
      <c r="H393" s="164" t="s">
        <v>1257</v>
      </c>
      <c r="I393" s="166">
        <v>44</v>
      </c>
    </row>
    <row r="394" spans="1:9">
      <c r="A394" s="162">
        <v>393</v>
      </c>
      <c r="B394" s="163" t="s">
        <v>1110</v>
      </c>
      <c r="C394" s="163" t="s">
        <v>1096</v>
      </c>
      <c r="D394" s="163" t="s">
        <v>1103</v>
      </c>
      <c r="E394" s="164">
        <v>3</v>
      </c>
      <c r="F394" s="165">
        <v>2.69</v>
      </c>
      <c r="G394" s="331" t="s">
        <v>1260</v>
      </c>
      <c r="H394" s="164" t="s">
        <v>1256</v>
      </c>
      <c r="I394" s="166">
        <v>44</v>
      </c>
    </row>
    <row r="395" spans="1:9">
      <c r="A395" s="162">
        <v>394</v>
      </c>
      <c r="B395" s="163" t="s">
        <v>1109</v>
      </c>
      <c r="C395" s="163" t="s">
        <v>1096</v>
      </c>
      <c r="D395" s="163" t="s">
        <v>1111</v>
      </c>
      <c r="E395" s="164">
        <v>10</v>
      </c>
      <c r="F395" s="165">
        <v>5.68</v>
      </c>
      <c r="G395" s="331" t="s">
        <v>1259</v>
      </c>
      <c r="H395" s="164" t="s">
        <v>1256</v>
      </c>
      <c r="I395" s="166">
        <v>54</v>
      </c>
    </row>
    <row r="396" spans="1:9">
      <c r="A396" s="162">
        <v>395</v>
      </c>
      <c r="B396" s="163" t="s">
        <v>1121</v>
      </c>
      <c r="C396" s="163" t="s">
        <v>1099</v>
      </c>
      <c r="D396" s="163" t="s">
        <v>1105</v>
      </c>
      <c r="E396" s="164">
        <v>8</v>
      </c>
      <c r="F396" s="165">
        <v>6.83</v>
      </c>
      <c r="G396" s="331" t="s">
        <v>1259</v>
      </c>
      <c r="H396" s="164" t="s">
        <v>1257</v>
      </c>
      <c r="I396" s="166">
        <v>43</v>
      </c>
    </row>
    <row r="397" spans="1:9">
      <c r="A397" s="162">
        <v>396</v>
      </c>
      <c r="B397" s="163" t="s">
        <v>1128</v>
      </c>
      <c r="C397" s="163" t="s">
        <v>1099</v>
      </c>
      <c r="D397" s="163" t="s">
        <v>1097</v>
      </c>
      <c r="E397" s="164">
        <v>4</v>
      </c>
      <c r="F397" s="165">
        <v>5.88</v>
      </c>
      <c r="G397" s="331" t="s">
        <v>1260</v>
      </c>
      <c r="H397" s="164" t="s">
        <v>1257</v>
      </c>
      <c r="I397" s="166">
        <v>57</v>
      </c>
    </row>
    <row r="398" spans="1:9">
      <c r="A398" s="162">
        <v>397</v>
      </c>
      <c r="B398" s="163" t="s">
        <v>1106</v>
      </c>
      <c r="C398" s="163" t="s">
        <v>1096</v>
      </c>
      <c r="D398" s="163" t="s">
        <v>1103</v>
      </c>
      <c r="E398" s="164">
        <v>1</v>
      </c>
      <c r="F398" s="165">
        <v>5.69</v>
      </c>
      <c r="G398" s="331" t="s">
        <v>1260</v>
      </c>
      <c r="H398" s="164" t="s">
        <v>1257</v>
      </c>
      <c r="I398" s="166">
        <v>64</v>
      </c>
    </row>
    <row r="399" spans="1:9">
      <c r="A399" s="162">
        <v>398</v>
      </c>
      <c r="B399" s="163" t="s">
        <v>1137</v>
      </c>
      <c r="C399" s="163" t="s">
        <v>1099</v>
      </c>
      <c r="D399" s="163" t="s">
        <v>1103</v>
      </c>
      <c r="E399" s="164">
        <v>6</v>
      </c>
      <c r="F399" s="165">
        <v>3.7</v>
      </c>
      <c r="G399" s="331" t="s">
        <v>1260</v>
      </c>
      <c r="H399" s="164" t="s">
        <v>1256</v>
      </c>
      <c r="I399" s="166">
        <v>36</v>
      </c>
    </row>
    <row r="400" spans="1:9">
      <c r="A400" s="162">
        <v>399</v>
      </c>
      <c r="B400" s="163" t="s">
        <v>1129</v>
      </c>
      <c r="C400" s="163" t="s">
        <v>1096</v>
      </c>
      <c r="D400" s="163" t="s">
        <v>1103</v>
      </c>
      <c r="E400" s="164">
        <v>6</v>
      </c>
      <c r="F400" s="165">
        <v>8.6999999999999993</v>
      </c>
      <c r="G400" s="331" t="s">
        <v>1260</v>
      </c>
      <c r="H400" s="164" t="s">
        <v>1256</v>
      </c>
      <c r="I400" s="166">
        <v>56</v>
      </c>
    </row>
    <row r="401" spans="1:9">
      <c r="A401" s="162">
        <v>400</v>
      </c>
      <c r="B401" s="163" t="s">
        <v>1120</v>
      </c>
      <c r="C401" s="163" t="s">
        <v>1099</v>
      </c>
      <c r="D401" s="163" t="s">
        <v>1105</v>
      </c>
      <c r="E401" s="164">
        <v>9</v>
      </c>
      <c r="F401" s="165">
        <v>1.24</v>
      </c>
      <c r="G401" s="331" t="s">
        <v>1260</v>
      </c>
      <c r="H401" s="164" t="s">
        <v>1256</v>
      </c>
      <c r="I401" s="166">
        <v>61</v>
      </c>
    </row>
    <row r="402" spans="1:9">
      <c r="A402" s="162">
        <v>401</v>
      </c>
      <c r="B402" s="163" t="s">
        <v>1112</v>
      </c>
      <c r="C402" s="163" t="s">
        <v>1113</v>
      </c>
      <c r="D402" s="163" t="s">
        <v>1097</v>
      </c>
      <c r="E402" s="164">
        <v>3</v>
      </c>
      <c r="F402" s="165">
        <v>8.33</v>
      </c>
      <c r="G402" s="331" t="s">
        <v>1260</v>
      </c>
      <c r="H402" s="164" t="s">
        <v>1256</v>
      </c>
      <c r="I402" s="166">
        <v>45</v>
      </c>
    </row>
    <row r="403" spans="1:9">
      <c r="A403" s="162">
        <v>402</v>
      </c>
      <c r="B403" s="163" t="s">
        <v>1115</v>
      </c>
      <c r="C403" s="163" t="s">
        <v>1096</v>
      </c>
      <c r="D403" s="163" t="s">
        <v>1105</v>
      </c>
      <c r="E403" s="164">
        <v>3</v>
      </c>
      <c r="F403" s="165">
        <v>6.63</v>
      </c>
      <c r="G403" s="331" t="s">
        <v>1260</v>
      </c>
      <c r="H403" s="164" t="s">
        <v>1257</v>
      </c>
      <c r="I403" s="166">
        <v>48</v>
      </c>
    </row>
    <row r="404" spans="1:9">
      <c r="A404" s="162">
        <v>403</v>
      </c>
      <c r="B404" s="163" t="s">
        <v>1131</v>
      </c>
      <c r="C404" s="163" t="s">
        <v>1096</v>
      </c>
      <c r="D404" s="163" t="s">
        <v>1105</v>
      </c>
      <c r="E404" s="164">
        <v>8</v>
      </c>
      <c r="F404" s="165">
        <v>2.4700000000000002</v>
      </c>
      <c r="G404" s="331" t="s">
        <v>1260</v>
      </c>
      <c r="H404" s="164" t="s">
        <v>1257</v>
      </c>
      <c r="I404" s="166">
        <v>53</v>
      </c>
    </row>
    <row r="405" spans="1:9">
      <c r="A405" s="162">
        <v>404</v>
      </c>
      <c r="B405" s="163" t="s">
        <v>1108</v>
      </c>
      <c r="C405" s="163" t="s">
        <v>1096</v>
      </c>
      <c r="D405" s="163" t="s">
        <v>1105</v>
      </c>
      <c r="E405" s="164">
        <v>5</v>
      </c>
      <c r="F405" s="165">
        <v>3.5</v>
      </c>
      <c r="G405" s="331" t="s">
        <v>1260</v>
      </c>
      <c r="H405" s="164" t="s">
        <v>1257</v>
      </c>
      <c r="I405" s="166">
        <v>52</v>
      </c>
    </row>
    <row r="406" spans="1:9">
      <c r="A406" s="162">
        <v>405</v>
      </c>
      <c r="B406" s="163" t="s">
        <v>1095</v>
      </c>
      <c r="C406" s="163" t="s">
        <v>1096</v>
      </c>
      <c r="D406" s="163" t="s">
        <v>1100</v>
      </c>
      <c r="E406" s="164">
        <v>4</v>
      </c>
      <c r="F406" s="165">
        <v>9.9600000000000009</v>
      </c>
      <c r="G406" s="331" t="s">
        <v>1259</v>
      </c>
      <c r="H406" s="164" t="s">
        <v>1257</v>
      </c>
      <c r="I406" s="166">
        <v>49</v>
      </c>
    </row>
    <row r="407" spans="1:9">
      <c r="A407" s="162">
        <v>406</v>
      </c>
      <c r="B407" s="163" t="s">
        <v>1137</v>
      </c>
      <c r="C407" s="163" t="s">
        <v>1099</v>
      </c>
      <c r="D407" s="163" t="s">
        <v>1100</v>
      </c>
      <c r="E407" s="164">
        <v>5</v>
      </c>
      <c r="F407" s="165">
        <v>3.68</v>
      </c>
      <c r="G407" s="331" t="s">
        <v>1260</v>
      </c>
      <c r="H407" s="164" t="s">
        <v>1257</v>
      </c>
      <c r="I407" s="166">
        <v>71</v>
      </c>
    </row>
    <row r="408" spans="1:9">
      <c r="A408" s="162">
        <v>407</v>
      </c>
      <c r="B408" s="163" t="s">
        <v>1129</v>
      </c>
      <c r="C408" s="163" t="s">
        <v>1096</v>
      </c>
      <c r="D408" s="163" t="s">
        <v>1105</v>
      </c>
      <c r="E408" s="164">
        <v>3</v>
      </c>
      <c r="F408" s="165">
        <v>8.23</v>
      </c>
      <c r="G408" s="331" t="s">
        <v>1259</v>
      </c>
      <c r="H408" s="164" t="s">
        <v>1256</v>
      </c>
      <c r="I408" s="166">
        <v>44</v>
      </c>
    </row>
    <row r="409" spans="1:9">
      <c r="A409" s="162">
        <v>408</v>
      </c>
      <c r="B409" s="163" t="s">
        <v>1124</v>
      </c>
      <c r="C409" s="163" t="s">
        <v>1113</v>
      </c>
      <c r="D409" s="163" t="s">
        <v>1111</v>
      </c>
      <c r="E409" s="164">
        <v>5</v>
      </c>
      <c r="F409" s="165">
        <v>5.69</v>
      </c>
      <c r="G409" s="331" t="s">
        <v>1260</v>
      </c>
      <c r="H409" s="164" t="s">
        <v>1257</v>
      </c>
      <c r="I409" s="166">
        <v>41</v>
      </c>
    </row>
    <row r="410" spans="1:9">
      <c r="A410" s="162">
        <v>409</v>
      </c>
      <c r="B410" s="163" t="s">
        <v>1141</v>
      </c>
      <c r="C410" s="163" t="s">
        <v>1096</v>
      </c>
      <c r="D410" s="163" t="s">
        <v>1103</v>
      </c>
      <c r="E410" s="164">
        <v>7</v>
      </c>
      <c r="F410" s="165">
        <v>4.7699999999999996</v>
      </c>
      <c r="G410" s="331" t="s">
        <v>1260</v>
      </c>
      <c r="H410" s="164" t="s">
        <v>1257</v>
      </c>
      <c r="I410" s="166">
        <v>61</v>
      </c>
    </row>
    <row r="411" spans="1:9">
      <c r="A411" s="162">
        <v>410</v>
      </c>
      <c r="B411" s="163" t="s">
        <v>1106</v>
      </c>
      <c r="C411" s="163" t="s">
        <v>1096</v>
      </c>
      <c r="D411" s="163" t="s">
        <v>1105</v>
      </c>
      <c r="E411" s="164">
        <v>3</v>
      </c>
      <c r="F411" s="165">
        <v>8.75</v>
      </c>
      <c r="G411" s="331" t="s">
        <v>1260</v>
      </c>
      <c r="H411" s="164" t="s">
        <v>1257</v>
      </c>
      <c r="I411" s="166">
        <v>52</v>
      </c>
    </row>
    <row r="412" spans="1:9">
      <c r="A412" s="162">
        <v>411</v>
      </c>
      <c r="B412" s="163" t="s">
        <v>1137</v>
      </c>
      <c r="C412" s="163" t="s">
        <v>1099</v>
      </c>
      <c r="D412" s="163" t="s">
        <v>1105</v>
      </c>
      <c r="E412" s="164">
        <v>10</v>
      </c>
      <c r="F412" s="165">
        <v>6.8</v>
      </c>
      <c r="G412" s="331" t="s">
        <v>1260</v>
      </c>
      <c r="H412" s="164" t="s">
        <v>1257</v>
      </c>
      <c r="I412" s="166">
        <v>43</v>
      </c>
    </row>
    <row r="413" spans="1:9">
      <c r="A413" s="162">
        <v>412</v>
      </c>
      <c r="B413" s="163" t="s">
        <v>1140</v>
      </c>
      <c r="C413" s="163" t="s">
        <v>1102</v>
      </c>
      <c r="D413" s="163" t="s">
        <v>1097</v>
      </c>
      <c r="E413" s="164">
        <v>1</v>
      </c>
      <c r="F413" s="165">
        <v>5.54</v>
      </c>
      <c r="G413" s="331" t="s">
        <v>1259</v>
      </c>
      <c r="H413" s="164" t="s">
        <v>1257</v>
      </c>
      <c r="I413" s="166">
        <v>53</v>
      </c>
    </row>
    <row r="414" spans="1:9">
      <c r="A414" s="162">
        <v>413</v>
      </c>
      <c r="B414" s="163" t="s">
        <v>1104</v>
      </c>
      <c r="C414" s="163" t="s">
        <v>1099</v>
      </c>
      <c r="D414" s="163" t="s">
        <v>1103</v>
      </c>
      <c r="E414" s="164">
        <v>8</v>
      </c>
      <c r="F414" s="165">
        <v>5.04</v>
      </c>
      <c r="G414" s="331" t="s">
        <v>1259</v>
      </c>
      <c r="H414" s="164" t="s">
        <v>1257</v>
      </c>
      <c r="I414" s="166">
        <v>37</v>
      </c>
    </row>
    <row r="415" spans="1:9">
      <c r="A415" s="162">
        <v>414</v>
      </c>
      <c r="B415" s="163" t="s">
        <v>1130</v>
      </c>
      <c r="C415" s="163" t="s">
        <v>1099</v>
      </c>
      <c r="D415" s="163" t="s">
        <v>1103</v>
      </c>
      <c r="E415" s="164">
        <v>2</v>
      </c>
      <c r="F415" s="165">
        <v>2.71</v>
      </c>
      <c r="G415" s="331" t="s">
        <v>1260</v>
      </c>
      <c r="H415" s="164" t="s">
        <v>1257</v>
      </c>
      <c r="I415" s="166">
        <v>62</v>
      </c>
    </row>
    <row r="416" spans="1:9">
      <c r="A416" s="162">
        <v>415</v>
      </c>
      <c r="B416" s="163" t="s">
        <v>1129</v>
      </c>
      <c r="C416" s="163" t="s">
        <v>1096</v>
      </c>
      <c r="D416" s="163" t="s">
        <v>1100</v>
      </c>
      <c r="E416" s="164">
        <v>6</v>
      </c>
      <c r="F416" s="165">
        <v>1.94</v>
      </c>
      <c r="G416" s="331" t="s">
        <v>1260</v>
      </c>
      <c r="H416" s="164" t="s">
        <v>1257</v>
      </c>
      <c r="I416" s="166">
        <v>40</v>
      </c>
    </row>
    <row r="417" spans="1:9">
      <c r="A417" s="162">
        <v>416</v>
      </c>
      <c r="B417" s="163" t="s">
        <v>1131</v>
      </c>
      <c r="C417" s="163" t="s">
        <v>1096</v>
      </c>
      <c r="D417" s="163" t="s">
        <v>1103</v>
      </c>
      <c r="E417" s="164">
        <v>5</v>
      </c>
      <c r="F417" s="165">
        <v>9.84</v>
      </c>
      <c r="G417" s="331" t="s">
        <v>1260</v>
      </c>
      <c r="H417" s="164" t="s">
        <v>1257</v>
      </c>
      <c r="I417" s="166">
        <v>59</v>
      </c>
    </row>
    <row r="418" spans="1:9">
      <c r="A418" s="162">
        <v>417</v>
      </c>
      <c r="B418" s="163" t="s">
        <v>1129</v>
      </c>
      <c r="C418" s="163" t="s">
        <v>1096</v>
      </c>
      <c r="D418" s="163" t="s">
        <v>1111</v>
      </c>
      <c r="E418" s="164">
        <v>5</v>
      </c>
      <c r="F418" s="165">
        <v>1.88</v>
      </c>
      <c r="G418" s="331" t="s">
        <v>1260</v>
      </c>
      <c r="H418" s="164" t="s">
        <v>1256</v>
      </c>
      <c r="I418" s="166">
        <v>42</v>
      </c>
    </row>
    <row r="419" spans="1:9">
      <c r="A419" s="162">
        <v>418</v>
      </c>
      <c r="B419" s="163" t="s">
        <v>1119</v>
      </c>
      <c r="C419" s="163" t="s">
        <v>1096</v>
      </c>
      <c r="D419" s="163" t="s">
        <v>1097</v>
      </c>
      <c r="E419" s="164">
        <v>10</v>
      </c>
      <c r="F419" s="165">
        <v>2.81</v>
      </c>
      <c r="G419" s="331" t="s">
        <v>1260</v>
      </c>
      <c r="H419" s="164" t="s">
        <v>1256</v>
      </c>
      <c r="I419" s="166">
        <v>34</v>
      </c>
    </row>
    <row r="420" spans="1:9">
      <c r="A420" s="162">
        <v>419</v>
      </c>
      <c r="B420" s="163" t="s">
        <v>1118</v>
      </c>
      <c r="C420" s="163" t="s">
        <v>1099</v>
      </c>
      <c r="D420" s="163" t="s">
        <v>1100</v>
      </c>
      <c r="E420" s="164">
        <v>5</v>
      </c>
      <c r="F420" s="165">
        <v>4.75</v>
      </c>
      <c r="G420" s="331" t="s">
        <v>1259</v>
      </c>
      <c r="H420" s="164" t="s">
        <v>1257</v>
      </c>
      <c r="I420" s="166">
        <v>56</v>
      </c>
    </row>
    <row r="421" spans="1:9">
      <c r="A421" s="162">
        <v>420</v>
      </c>
      <c r="B421" s="163" t="s">
        <v>1132</v>
      </c>
      <c r="C421" s="163" t="s">
        <v>1096</v>
      </c>
      <c r="D421" s="163" t="s">
        <v>1097</v>
      </c>
      <c r="E421" s="164">
        <v>8</v>
      </c>
      <c r="F421" s="165">
        <v>4.3600000000000003</v>
      </c>
      <c r="G421" s="331" t="s">
        <v>1259</v>
      </c>
      <c r="H421" s="164" t="s">
        <v>1257</v>
      </c>
      <c r="I421" s="166">
        <v>49</v>
      </c>
    </row>
    <row r="422" spans="1:9">
      <c r="A422" s="162">
        <v>421</v>
      </c>
      <c r="B422" s="163" t="s">
        <v>1141</v>
      </c>
      <c r="C422" s="163" t="s">
        <v>1096</v>
      </c>
      <c r="D422" s="163" t="s">
        <v>1103</v>
      </c>
      <c r="E422" s="164">
        <v>2</v>
      </c>
      <c r="F422" s="165">
        <v>7.33</v>
      </c>
      <c r="G422" s="331" t="s">
        <v>1260</v>
      </c>
      <c r="H422" s="164" t="s">
        <v>1257</v>
      </c>
      <c r="I422" s="166">
        <v>51</v>
      </c>
    </row>
    <row r="423" spans="1:9">
      <c r="A423" s="162">
        <v>422</v>
      </c>
      <c r="B423" s="163" t="s">
        <v>1135</v>
      </c>
      <c r="C423" s="163" t="s">
        <v>1102</v>
      </c>
      <c r="D423" s="163" t="s">
        <v>1105</v>
      </c>
      <c r="E423" s="164">
        <v>5</v>
      </c>
      <c r="F423" s="165">
        <v>4.07</v>
      </c>
      <c r="G423" s="331" t="s">
        <v>1260</v>
      </c>
      <c r="H423" s="164" t="s">
        <v>1257</v>
      </c>
      <c r="I423" s="166">
        <v>58</v>
      </c>
    </row>
    <row r="424" spans="1:9">
      <c r="A424" s="162">
        <v>423</v>
      </c>
      <c r="B424" s="163" t="s">
        <v>1122</v>
      </c>
      <c r="C424" s="163" t="s">
        <v>1096</v>
      </c>
      <c r="D424" s="163" t="s">
        <v>1103</v>
      </c>
      <c r="E424" s="164">
        <v>5</v>
      </c>
      <c r="F424" s="165">
        <v>2.27</v>
      </c>
      <c r="G424" s="331" t="s">
        <v>1260</v>
      </c>
      <c r="H424" s="164" t="s">
        <v>1257</v>
      </c>
      <c r="I424" s="166">
        <v>63</v>
      </c>
    </row>
    <row r="425" spans="1:9">
      <c r="A425" s="162">
        <v>424</v>
      </c>
      <c r="B425" s="163" t="s">
        <v>1128</v>
      </c>
      <c r="C425" s="163" t="s">
        <v>1099</v>
      </c>
      <c r="D425" s="163" t="s">
        <v>1103</v>
      </c>
      <c r="E425" s="164">
        <v>9</v>
      </c>
      <c r="F425" s="165">
        <v>8.82</v>
      </c>
      <c r="G425" s="331" t="s">
        <v>1260</v>
      </c>
      <c r="H425" s="164" t="s">
        <v>1257</v>
      </c>
      <c r="I425" s="166">
        <v>62</v>
      </c>
    </row>
    <row r="426" spans="1:9">
      <c r="A426" s="162">
        <v>425</v>
      </c>
      <c r="B426" s="163" t="s">
        <v>1125</v>
      </c>
      <c r="C426" s="163" t="s">
        <v>1096</v>
      </c>
      <c r="D426" s="163" t="s">
        <v>1111</v>
      </c>
      <c r="E426" s="164">
        <v>10</v>
      </c>
      <c r="F426" s="165">
        <v>3.76</v>
      </c>
      <c r="G426" s="331" t="s">
        <v>1259</v>
      </c>
      <c r="H426" s="164" t="s">
        <v>1257</v>
      </c>
      <c r="I426" s="166">
        <v>28</v>
      </c>
    </row>
    <row r="427" spans="1:9">
      <c r="A427" s="162">
        <v>426</v>
      </c>
      <c r="B427" s="163" t="s">
        <v>1121</v>
      </c>
      <c r="C427" s="163" t="s">
        <v>1099</v>
      </c>
      <c r="D427" s="163" t="s">
        <v>1097</v>
      </c>
      <c r="E427" s="164">
        <v>1</v>
      </c>
      <c r="F427" s="165">
        <v>3.27</v>
      </c>
      <c r="G427" s="331" t="s">
        <v>1260</v>
      </c>
      <c r="H427" s="164" t="s">
        <v>1257</v>
      </c>
      <c r="I427" s="166">
        <v>30</v>
      </c>
    </row>
    <row r="428" spans="1:9">
      <c r="A428" s="162">
        <v>427</v>
      </c>
      <c r="B428" s="163" t="s">
        <v>1131</v>
      </c>
      <c r="C428" s="163" t="s">
        <v>1096</v>
      </c>
      <c r="D428" s="163" t="s">
        <v>1100</v>
      </c>
      <c r="E428" s="164">
        <v>3</v>
      </c>
      <c r="F428" s="165">
        <v>1.83</v>
      </c>
      <c r="G428" s="331" t="s">
        <v>1259</v>
      </c>
      <c r="H428" s="164" t="s">
        <v>1257</v>
      </c>
      <c r="I428" s="166">
        <v>49</v>
      </c>
    </row>
    <row r="429" spans="1:9">
      <c r="A429" s="162">
        <v>428</v>
      </c>
      <c r="B429" s="163" t="s">
        <v>1135</v>
      </c>
      <c r="C429" s="163" t="s">
        <v>1102</v>
      </c>
      <c r="D429" s="163" t="s">
        <v>1105</v>
      </c>
      <c r="E429" s="164">
        <v>9</v>
      </c>
      <c r="F429" s="165">
        <v>3.83</v>
      </c>
      <c r="G429" s="331" t="s">
        <v>1260</v>
      </c>
      <c r="H429" s="164" t="s">
        <v>1256</v>
      </c>
      <c r="I429" s="166">
        <v>35</v>
      </c>
    </row>
    <row r="430" spans="1:9">
      <c r="A430" s="162">
        <v>429</v>
      </c>
      <c r="B430" s="163" t="s">
        <v>1118</v>
      </c>
      <c r="C430" s="163" t="s">
        <v>1099</v>
      </c>
      <c r="D430" s="163" t="s">
        <v>1105</v>
      </c>
      <c r="E430" s="164">
        <v>6</v>
      </c>
      <c r="F430" s="165">
        <v>7.78</v>
      </c>
      <c r="G430" s="331" t="s">
        <v>1259</v>
      </c>
      <c r="H430" s="164" t="s">
        <v>1257</v>
      </c>
      <c r="I430" s="166">
        <v>78</v>
      </c>
    </row>
    <row r="431" spans="1:9">
      <c r="A431" s="162">
        <v>430</v>
      </c>
      <c r="B431" s="163" t="s">
        <v>1116</v>
      </c>
      <c r="C431" s="163" t="s">
        <v>1096</v>
      </c>
      <c r="D431" s="163" t="s">
        <v>1105</v>
      </c>
      <c r="E431" s="164">
        <v>4</v>
      </c>
      <c r="F431" s="165">
        <v>1.17</v>
      </c>
      <c r="G431" s="331" t="s">
        <v>1260</v>
      </c>
      <c r="H431" s="164" t="s">
        <v>1257</v>
      </c>
      <c r="I431" s="166">
        <v>44</v>
      </c>
    </row>
    <row r="432" spans="1:9">
      <c r="A432" s="162">
        <v>431</v>
      </c>
      <c r="B432" s="163" t="s">
        <v>1129</v>
      </c>
      <c r="C432" s="163" t="s">
        <v>1096</v>
      </c>
      <c r="D432" s="163" t="s">
        <v>1103</v>
      </c>
      <c r="E432" s="164">
        <v>3</v>
      </c>
      <c r="F432" s="165">
        <v>8.8699999999999992</v>
      </c>
      <c r="G432" s="331" t="s">
        <v>1260</v>
      </c>
      <c r="H432" s="164" t="s">
        <v>1257</v>
      </c>
      <c r="I432" s="166">
        <v>66</v>
      </c>
    </row>
    <row r="433" spans="1:9">
      <c r="A433" s="162">
        <v>432</v>
      </c>
      <c r="B433" s="163" t="s">
        <v>1129</v>
      </c>
      <c r="C433" s="163" t="s">
        <v>1096</v>
      </c>
      <c r="D433" s="163" t="s">
        <v>1111</v>
      </c>
      <c r="E433" s="164">
        <v>3</v>
      </c>
      <c r="F433" s="165">
        <v>8.2799999999999994</v>
      </c>
      <c r="G433" s="331" t="s">
        <v>1260</v>
      </c>
      <c r="H433" s="164" t="s">
        <v>1257</v>
      </c>
      <c r="I433" s="166">
        <v>55</v>
      </c>
    </row>
    <row r="434" spans="1:9">
      <c r="A434" s="162">
        <v>433</v>
      </c>
      <c r="B434" s="163" t="s">
        <v>1121</v>
      </c>
      <c r="C434" s="163" t="s">
        <v>1099</v>
      </c>
      <c r="D434" s="163" t="s">
        <v>1103</v>
      </c>
      <c r="E434" s="164">
        <v>1</v>
      </c>
      <c r="F434" s="165">
        <v>8.7200000000000006</v>
      </c>
      <c r="G434" s="331" t="s">
        <v>1260</v>
      </c>
      <c r="H434" s="164" t="s">
        <v>1256</v>
      </c>
      <c r="I434" s="166">
        <v>43</v>
      </c>
    </row>
    <row r="435" spans="1:9">
      <c r="A435" s="162">
        <v>434</v>
      </c>
      <c r="B435" s="163" t="s">
        <v>1121</v>
      </c>
      <c r="C435" s="163" t="s">
        <v>1099</v>
      </c>
      <c r="D435" s="163" t="s">
        <v>1097</v>
      </c>
      <c r="E435" s="164">
        <v>10</v>
      </c>
      <c r="F435" s="165">
        <v>3.86</v>
      </c>
      <c r="G435" s="331" t="s">
        <v>1259</v>
      </c>
      <c r="H435" s="164" t="s">
        <v>1257</v>
      </c>
      <c r="I435" s="166">
        <v>63</v>
      </c>
    </row>
    <row r="436" spans="1:9">
      <c r="A436" s="162">
        <v>435</v>
      </c>
      <c r="B436" s="163" t="s">
        <v>1107</v>
      </c>
      <c r="C436" s="163" t="s">
        <v>1096</v>
      </c>
      <c r="D436" s="163" t="s">
        <v>1097</v>
      </c>
      <c r="E436" s="164">
        <v>8</v>
      </c>
      <c r="F436" s="165">
        <v>6.86</v>
      </c>
      <c r="G436" s="331" t="s">
        <v>1260</v>
      </c>
      <c r="H436" s="164" t="s">
        <v>1257</v>
      </c>
      <c r="I436" s="166">
        <v>45</v>
      </c>
    </row>
    <row r="437" spans="1:9">
      <c r="A437" s="162">
        <v>436</v>
      </c>
      <c r="B437" s="163" t="s">
        <v>1112</v>
      </c>
      <c r="C437" s="163" t="s">
        <v>1113</v>
      </c>
      <c r="D437" s="163" t="s">
        <v>1103</v>
      </c>
      <c r="E437" s="164">
        <v>4</v>
      </c>
      <c r="F437" s="165">
        <v>1.98</v>
      </c>
      <c r="G437" s="331" t="s">
        <v>1259</v>
      </c>
      <c r="H437" s="164" t="s">
        <v>1256</v>
      </c>
      <c r="I437" s="166">
        <v>36</v>
      </c>
    </row>
    <row r="438" spans="1:9">
      <c r="A438" s="162">
        <v>437</v>
      </c>
      <c r="B438" s="163" t="s">
        <v>1119</v>
      </c>
      <c r="C438" s="163" t="s">
        <v>1096</v>
      </c>
      <c r="D438" s="163" t="s">
        <v>1097</v>
      </c>
      <c r="E438" s="164">
        <v>4</v>
      </c>
      <c r="F438" s="165">
        <v>3.75</v>
      </c>
      <c r="G438" s="331" t="s">
        <v>1260</v>
      </c>
      <c r="H438" s="164" t="s">
        <v>1257</v>
      </c>
      <c r="I438" s="166">
        <v>43</v>
      </c>
    </row>
    <row r="439" spans="1:9">
      <c r="A439" s="162">
        <v>438</v>
      </c>
      <c r="B439" s="163" t="s">
        <v>1107</v>
      </c>
      <c r="C439" s="163" t="s">
        <v>1096</v>
      </c>
      <c r="D439" s="163" t="s">
        <v>1103</v>
      </c>
      <c r="E439" s="164">
        <v>9</v>
      </c>
      <c r="F439" s="165">
        <v>9.7799999999999994</v>
      </c>
      <c r="G439" s="331" t="s">
        <v>1260</v>
      </c>
      <c r="H439" s="164" t="s">
        <v>1257</v>
      </c>
      <c r="I439" s="166">
        <v>64</v>
      </c>
    </row>
    <row r="440" spans="1:9">
      <c r="A440" s="162">
        <v>439</v>
      </c>
      <c r="B440" s="163" t="s">
        <v>1132</v>
      </c>
      <c r="C440" s="163" t="s">
        <v>1096</v>
      </c>
      <c r="D440" s="163" t="s">
        <v>1103</v>
      </c>
      <c r="E440" s="164">
        <v>7</v>
      </c>
      <c r="F440" s="165">
        <v>9.68</v>
      </c>
      <c r="G440" s="331" t="s">
        <v>1260</v>
      </c>
      <c r="H440" s="164" t="s">
        <v>1257</v>
      </c>
      <c r="I440" s="166">
        <v>25</v>
      </c>
    </row>
    <row r="441" spans="1:9">
      <c r="A441" s="162">
        <v>440</v>
      </c>
      <c r="B441" s="163" t="s">
        <v>1128</v>
      </c>
      <c r="C441" s="163" t="s">
        <v>1099</v>
      </c>
      <c r="D441" s="163" t="s">
        <v>1105</v>
      </c>
      <c r="E441" s="164">
        <v>6</v>
      </c>
      <c r="F441" s="165">
        <v>8.0299999999999994</v>
      </c>
      <c r="G441" s="331" t="s">
        <v>1260</v>
      </c>
      <c r="H441" s="164" t="s">
        <v>1257</v>
      </c>
      <c r="I441" s="166">
        <v>71</v>
      </c>
    </row>
    <row r="442" spans="1:9">
      <c r="A442" s="162">
        <v>441</v>
      </c>
      <c r="B442" s="163" t="s">
        <v>1140</v>
      </c>
      <c r="C442" s="163" t="s">
        <v>1102</v>
      </c>
      <c r="D442" s="163" t="s">
        <v>1097</v>
      </c>
      <c r="E442" s="164">
        <v>1</v>
      </c>
      <c r="F442" s="165">
        <v>9.23</v>
      </c>
      <c r="G442" s="331" t="s">
        <v>1259</v>
      </c>
      <c r="H442" s="164" t="s">
        <v>1257</v>
      </c>
      <c r="I442" s="166">
        <v>32</v>
      </c>
    </row>
    <row r="443" spans="1:9">
      <c r="A443" s="162">
        <v>442</v>
      </c>
      <c r="B443" s="163" t="s">
        <v>1138</v>
      </c>
      <c r="C443" s="163" t="s">
        <v>1096</v>
      </c>
      <c r="D443" s="163" t="s">
        <v>1103</v>
      </c>
      <c r="E443" s="164">
        <v>2</v>
      </c>
      <c r="F443" s="165">
        <v>7.36</v>
      </c>
      <c r="G443" s="331" t="s">
        <v>1260</v>
      </c>
      <c r="H443" s="164" t="s">
        <v>1257</v>
      </c>
      <c r="I443" s="166">
        <v>48</v>
      </c>
    </row>
    <row r="444" spans="1:9">
      <c r="A444" s="162">
        <v>443</v>
      </c>
      <c r="B444" s="163" t="s">
        <v>1108</v>
      </c>
      <c r="C444" s="163" t="s">
        <v>1096</v>
      </c>
      <c r="D444" s="163" t="s">
        <v>1097</v>
      </c>
      <c r="E444" s="164">
        <v>9</v>
      </c>
      <c r="F444" s="165">
        <v>8.41</v>
      </c>
      <c r="G444" s="331" t="s">
        <v>1260</v>
      </c>
      <c r="H444" s="164" t="s">
        <v>1257</v>
      </c>
      <c r="I444" s="166">
        <v>29</v>
      </c>
    </row>
    <row r="445" spans="1:9">
      <c r="A445" s="162">
        <v>444</v>
      </c>
      <c r="B445" s="163" t="s">
        <v>1116</v>
      </c>
      <c r="C445" s="163" t="s">
        <v>1096</v>
      </c>
      <c r="D445" s="163" t="s">
        <v>1103</v>
      </c>
      <c r="E445" s="164">
        <v>7</v>
      </c>
      <c r="F445" s="165">
        <v>1.4</v>
      </c>
      <c r="G445" s="331" t="s">
        <v>1260</v>
      </c>
      <c r="H445" s="164" t="s">
        <v>1257</v>
      </c>
      <c r="I445" s="166">
        <v>20</v>
      </c>
    </row>
    <row r="446" spans="1:9">
      <c r="A446" s="162">
        <v>445</v>
      </c>
      <c r="B446" s="163" t="s">
        <v>1121</v>
      </c>
      <c r="C446" s="163" t="s">
        <v>1099</v>
      </c>
      <c r="D446" s="163" t="s">
        <v>1103</v>
      </c>
      <c r="E446" s="164">
        <v>9</v>
      </c>
      <c r="F446" s="165">
        <v>9.07</v>
      </c>
      <c r="G446" s="331" t="s">
        <v>1260</v>
      </c>
      <c r="H446" s="164" t="s">
        <v>1256</v>
      </c>
      <c r="I446" s="166">
        <v>43</v>
      </c>
    </row>
    <row r="447" spans="1:9">
      <c r="A447" s="162">
        <v>446</v>
      </c>
      <c r="B447" s="163" t="s">
        <v>1116</v>
      </c>
      <c r="C447" s="163" t="s">
        <v>1096</v>
      </c>
      <c r="D447" s="163" t="s">
        <v>1105</v>
      </c>
      <c r="E447" s="164">
        <v>8</v>
      </c>
      <c r="F447" s="165">
        <v>9.81</v>
      </c>
      <c r="G447" s="331" t="s">
        <v>1260</v>
      </c>
      <c r="H447" s="164" t="s">
        <v>1257</v>
      </c>
      <c r="I447" s="166">
        <v>68</v>
      </c>
    </row>
    <row r="448" spans="1:9">
      <c r="A448" s="162">
        <v>447</v>
      </c>
      <c r="B448" s="163" t="s">
        <v>1104</v>
      </c>
      <c r="C448" s="163" t="s">
        <v>1099</v>
      </c>
      <c r="D448" s="163" t="s">
        <v>1103</v>
      </c>
      <c r="E448" s="164">
        <v>7</v>
      </c>
      <c r="F448" s="165">
        <v>7.2</v>
      </c>
      <c r="G448" s="331" t="s">
        <v>1260</v>
      </c>
      <c r="H448" s="164" t="s">
        <v>1257</v>
      </c>
      <c r="I448" s="166">
        <v>72</v>
      </c>
    </row>
    <row r="449" spans="1:9">
      <c r="A449" s="162">
        <v>448</v>
      </c>
      <c r="B449" s="163" t="s">
        <v>1132</v>
      </c>
      <c r="C449" s="163" t="s">
        <v>1096</v>
      </c>
      <c r="D449" s="163" t="s">
        <v>1097</v>
      </c>
      <c r="E449" s="164">
        <v>2</v>
      </c>
      <c r="F449" s="165">
        <v>4.17</v>
      </c>
      <c r="G449" s="331" t="s">
        <v>1259</v>
      </c>
      <c r="H449" s="164" t="s">
        <v>1257</v>
      </c>
      <c r="I449" s="166">
        <v>51</v>
      </c>
    </row>
    <row r="450" spans="1:9">
      <c r="A450" s="162">
        <v>449</v>
      </c>
      <c r="B450" s="163" t="s">
        <v>1139</v>
      </c>
      <c r="C450" s="163" t="s">
        <v>1099</v>
      </c>
      <c r="D450" s="163" t="s">
        <v>1105</v>
      </c>
      <c r="E450" s="164">
        <v>10</v>
      </c>
      <c r="F450" s="165">
        <v>5.05</v>
      </c>
      <c r="G450" s="331" t="s">
        <v>1259</v>
      </c>
      <c r="H450" s="164" t="s">
        <v>1257</v>
      </c>
      <c r="I450" s="166">
        <v>33</v>
      </c>
    </row>
    <row r="451" spans="1:9">
      <c r="A451" s="162">
        <v>450</v>
      </c>
      <c r="B451" s="163" t="s">
        <v>1120</v>
      </c>
      <c r="C451" s="163" t="s">
        <v>1099</v>
      </c>
      <c r="D451" s="163" t="s">
        <v>1103</v>
      </c>
      <c r="E451" s="164">
        <v>9</v>
      </c>
      <c r="F451" s="165">
        <v>6.83</v>
      </c>
      <c r="G451" s="331" t="s">
        <v>1260</v>
      </c>
      <c r="H451" s="164" t="s">
        <v>1257</v>
      </c>
      <c r="I451" s="166">
        <v>58</v>
      </c>
    </row>
    <row r="452" spans="1:9">
      <c r="A452" s="162">
        <v>451</v>
      </c>
      <c r="B452" s="163" t="s">
        <v>1119</v>
      </c>
      <c r="C452" s="163" t="s">
        <v>1096</v>
      </c>
      <c r="D452" s="163" t="s">
        <v>1103</v>
      </c>
      <c r="E452" s="164">
        <v>8</v>
      </c>
      <c r="F452" s="165">
        <v>9.85</v>
      </c>
      <c r="G452" s="331" t="s">
        <v>1260</v>
      </c>
      <c r="H452" s="164" t="s">
        <v>1257</v>
      </c>
      <c r="I452" s="166">
        <v>55</v>
      </c>
    </row>
    <row r="453" spans="1:9">
      <c r="A453" s="162">
        <v>452</v>
      </c>
      <c r="B453" s="163" t="s">
        <v>1119</v>
      </c>
      <c r="C453" s="163" t="s">
        <v>1096</v>
      </c>
      <c r="D453" s="163" t="s">
        <v>1097</v>
      </c>
      <c r="E453" s="164">
        <v>8</v>
      </c>
      <c r="F453" s="165">
        <v>9.4</v>
      </c>
      <c r="G453" s="331" t="s">
        <v>1260</v>
      </c>
      <c r="H453" s="164" t="s">
        <v>1257</v>
      </c>
      <c r="I453" s="166">
        <v>47</v>
      </c>
    </row>
    <row r="454" spans="1:9">
      <c r="A454" s="162">
        <v>453</v>
      </c>
      <c r="B454" s="163" t="s">
        <v>1101</v>
      </c>
      <c r="C454" s="163" t="s">
        <v>1102</v>
      </c>
      <c r="D454" s="163" t="s">
        <v>1105</v>
      </c>
      <c r="E454" s="164">
        <v>2</v>
      </c>
      <c r="F454" s="165">
        <v>1.56</v>
      </c>
      <c r="G454" s="331" t="s">
        <v>1259</v>
      </c>
      <c r="H454" s="164" t="s">
        <v>1257</v>
      </c>
      <c r="I454" s="166">
        <v>47</v>
      </c>
    </row>
    <row r="455" spans="1:9">
      <c r="A455" s="162">
        <v>454</v>
      </c>
      <c r="B455" s="163" t="s">
        <v>1131</v>
      </c>
      <c r="C455" s="163" t="s">
        <v>1096</v>
      </c>
      <c r="D455" s="163" t="s">
        <v>1103</v>
      </c>
      <c r="E455" s="164">
        <v>6</v>
      </c>
      <c r="F455" s="165">
        <v>4.37</v>
      </c>
      <c r="G455" s="331" t="s">
        <v>1260</v>
      </c>
      <c r="H455" s="164" t="s">
        <v>1257</v>
      </c>
      <c r="I455" s="166">
        <v>51</v>
      </c>
    </row>
    <row r="456" spans="1:9">
      <c r="A456" s="162">
        <v>455</v>
      </c>
      <c r="B456" s="163" t="s">
        <v>1125</v>
      </c>
      <c r="C456" s="163" t="s">
        <v>1096</v>
      </c>
      <c r="D456" s="163" t="s">
        <v>1103</v>
      </c>
      <c r="E456" s="164">
        <v>1</v>
      </c>
      <c r="F456" s="165">
        <v>7.95</v>
      </c>
      <c r="G456" s="331" t="s">
        <v>1260</v>
      </c>
      <c r="H456" s="164" t="s">
        <v>1257</v>
      </c>
      <c r="I456" s="166">
        <v>47</v>
      </c>
    </row>
    <row r="457" spans="1:9">
      <c r="A457" s="162">
        <v>456</v>
      </c>
      <c r="B457" s="163" t="s">
        <v>1095</v>
      </c>
      <c r="C457" s="163" t="s">
        <v>1096</v>
      </c>
      <c r="D457" s="163" t="s">
        <v>1103</v>
      </c>
      <c r="E457" s="164">
        <v>6</v>
      </c>
      <c r="F457" s="165">
        <v>1.62</v>
      </c>
      <c r="G457" s="331" t="s">
        <v>1260</v>
      </c>
      <c r="H457" s="164" t="s">
        <v>1256</v>
      </c>
      <c r="I457" s="166">
        <v>30</v>
      </c>
    </row>
    <row r="458" spans="1:9">
      <c r="A458" s="162">
        <v>457</v>
      </c>
      <c r="B458" s="163" t="s">
        <v>1141</v>
      </c>
      <c r="C458" s="163" t="s">
        <v>1096</v>
      </c>
      <c r="D458" s="163" t="s">
        <v>1100</v>
      </c>
      <c r="E458" s="164">
        <v>1</v>
      </c>
      <c r="F458" s="165">
        <v>5.95</v>
      </c>
      <c r="G458" s="331" t="s">
        <v>1260</v>
      </c>
      <c r="H458" s="164" t="s">
        <v>1256</v>
      </c>
      <c r="I458" s="166">
        <v>65</v>
      </c>
    </row>
    <row r="459" spans="1:9">
      <c r="A459" s="162">
        <v>458</v>
      </c>
      <c r="B459" s="163" t="s">
        <v>1131</v>
      </c>
      <c r="C459" s="163" t="s">
        <v>1096</v>
      </c>
      <c r="D459" s="163" t="s">
        <v>1097</v>
      </c>
      <c r="E459" s="164">
        <v>1</v>
      </c>
      <c r="F459" s="165">
        <v>5.92</v>
      </c>
      <c r="G459" s="331" t="s">
        <v>1260</v>
      </c>
      <c r="H459" s="164" t="s">
        <v>1257</v>
      </c>
      <c r="I459" s="166">
        <v>35</v>
      </c>
    </row>
    <row r="460" spans="1:9">
      <c r="A460" s="162">
        <v>459</v>
      </c>
      <c r="B460" s="163" t="s">
        <v>1118</v>
      </c>
      <c r="C460" s="163" t="s">
        <v>1099</v>
      </c>
      <c r="D460" s="163" t="s">
        <v>1097</v>
      </c>
      <c r="E460" s="164">
        <v>9</v>
      </c>
      <c r="F460" s="165">
        <v>8.57</v>
      </c>
      <c r="G460" s="331" t="s">
        <v>1260</v>
      </c>
      <c r="H460" s="164" t="s">
        <v>1257</v>
      </c>
      <c r="I460" s="166">
        <v>43</v>
      </c>
    </row>
    <row r="461" spans="1:9">
      <c r="A461" s="162">
        <v>460</v>
      </c>
      <c r="B461" s="163" t="s">
        <v>1116</v>
      </c>
      <c r="C461" s="163" t="s">
        <v>1096</v>
      </c>
      <c r="D461" s="163" t="s">
        <v>1111</v>
      </c>
      <c r="E461" s="164">
        <v>3</v>
      </c>
      <c r="F461" s="165">
        <v>2.39</v>
      </c>
      <c r="G461" s="331" t="s">
        <v>1259</v>
      </c>
      <c r="H461" s="164" t="s">
        <v>1257</v>
      </c>
      <c r="I461" s="166">
        <v>54</v>
      </c>
    </row>
    <row r="462" spans="1:9">
      <c r="A462" s="162">
        <v>461</v>
      </c>
      <c r="B462" s="163" t="s">
        <v>1137</v>
      </c>
      <c r="C462" s="163" t="s">
        <v>1099</v>
      </c>
      <c r="D462" s="163" t="s">
        <v>1097</v>
      </c>
      <c r="E462" s="164">
        <v>8</v>
      </c>
      <c r="F462" s="165">
        <v>6.22</v>
      </c>
      <c r="G462" s="331" t="s">
        <v>1260</v>
      </c>
      <c r="H462" s="164" t="s">
        <v>1257</v>
      </c>
      <c r="I462" s="166">
        <v>51</v>
      </c>
    </row>
    <row r="463" spans="1:9">
      <c r="A463" s="162">
        <v>462</v>
      </c>
      <c r="B463" s="163" t="s">
        <v>1120</v>
      </c>
      <c r="C463" s="163" t="s">
        <v>1099</v>
      </c>
      <c r="D463" s="163" t="s">
        <v>1111</v>
      </c>
      <c r="E463" s="164">
        <v>10</v>
      </c>
      <c r="F463" s="165">
        <v>2.85</v>
      </c>
      <c r="G463" s="331" t="s">
        <v>1260</v>
      </c>
      <c r="H463" s="164" t="s">
        <v>1257</v>
      </c>
      <c r="I463" s="166">
        <v>60</v>
      </c>
    </row>
    <row r="464" spans="1:9">
      <c r="A464" s="162">
        <v>463</v>
      </c>
      <c r="B464" s="163" t="s">
        <v>1106</v>
      </c>
      <c r="C464" s="163" t="s">
        <v>1096</v>
      </c>
      <c r="D464" s="163" t="s">
        <v>1097</v>
      </c>
      <c r="E464" s="164">
        <v>1</v>
      </c>
      <c r="F464" s="165">
        <v>4.33</v>
      </c>
      <c r="G464" s="331" t="s">
        <v>1260</v>
      </c>
      <c r="H464" s="164" t="s">
        <v>1257</v>
      </c>
      <c r="I464" s="166">
        <v>41</v>
      </c>
    </row>
    <row r="465" spans="1:9">
      <c r="A465" s="162">
        <v>464</v>
      </c>
      <c r="B465" s="163" t="s">
        <v>1116</v>
      </c>
      <c r="C465" s="163" t="s">
        <v>1096</v>
      </c>
      <c r="D465" s="163" t="s">
        <v>1105</v>
      </c>
      <c r="E465" s="164">
        <v>2</v>
      </c>
      <c r="F465" s="165">
        <v>6.9</v>
      </c>
      <c r="G465" s="331" t="s">
        <v>1260</v>
      </c>
      <c r="H465" s="164" t="s">
        <v>1256</v>
      </c>
      <c r="I465" s="166">
        <v>28</v>
      </c>
    </row>
    <row r="466" spans="1:9">
      <c r="A466" s="162">
        <v>465</v>
      </c>
      <c r="B466" s="163" t="s">
        <v>1104</v>
      </c>
      <c r="C466" s="163" t="s">
        <v>1099</v>
      </c>
      <c r="D466" s="163" t="s">
        <v>1097</v>
      </c>
      <c r="E466" s="164">
        <v>4</v>
      </c>
      <c r="F466" s="165">
        <v>2.87</v>
      </c>
      <c r="G466" s="331" t="s">
        <v>1260</v>
      </c>
      <c r="H466" s="164" t="s">
        <v>1257</v>
      </c>
      <c r="I466" s="166">
        <v>66</v>
      </c>
    </row>
    <row r="467" spans="1:9">
      <c r="A467" s="162">
        <v>466</v>
      </c>
      <c r="B467" s="163" t="s">
        <v>1101</v>
      </c>
      <c r="C467" s="163" t="s">
        <v>1102</v>
      </c>
      <c r="D467" s="163" t="s">
        <v>1097</v>
      </c>
      <c r="E467" s="164">
        <v>8</v>
      </c>
      <c r="F467" s="165">
        <v>5.04</v>
      </c>
      <c r="G467" s="331" t="s">
        <v>1260</v>
      </c>
      <c r="H467" s="164" t="s">
        <v>1257</v>
      </c>
      <c r="I467" s="166">
        <v>44</v>
      </c>
    </row>
    <row r="468" spans="1:9">
      <c r="A468" s="162">
        <v>467</v>
      </c>
      <c r="B468" s="163" t="s">
        <v>1132</v>
      </c>
      <c r="C468" s="163" t="s">
        <v>1096</v>
      </c>
      <c r="D468" s="163" t="s">
        <v>1097</v>
      </c>
      <c r="E468" s="164">
        <v>9</v>
      </c>
      <c r="F468" s="165">
        <v>8.14</v>
      </c>
      <c r="G468" s="331" t="s">
        <v>1260</v>
      </c>
      <c r="H468" s="164" t="s">
        <v>1257</v>
      </c>
      <c r="I468" s="166">
        <v>42</v>
      </c>
    </row>
    <row r="469" spans="1:9">
      <c r="A469" s="162">
        <v>468</v>
      </c>
      <c r="B469" s="163" t="s">
        <v>1126</v>
      </c>
      <c r="C469" s="163" t="s">
        <v>1099</v>
      </c>
      <c r="D469" s="163" t="s">
        <v>1097</v>
      </c>
      <c r="E469" s="164">
        <v>4</v>
      </c>
      <c r="F469" s="165">
        <v>7.35</v>
      </c>
      <c r="G469" s="331" t="s">
        <v>1260</v>
      </c>
      <c r="H469" s="164" t="s">
        <v>1257</v>
      </c>
      <c r="I469" s="166">
        <v>65</v>
      </c>
    </row>
    <row r="470" spans="1:9">
      <c r="A470" s="162">
        <v>469</v>
      </c>
      <c r="B470" s="163" t="s">
        <v>1139</v>
      </c>
      <c r="C470" s="163" t="s">
        <v>1099</v>
      </c>
      <c r="D470" s="163" t="s">
        <v>1100</v>
      </c>
      <c r="E470" s="164">
        <v>6</v>
      </c>
      <c r="F470" s="165">
        <v>7.94</v>
      </c>
      <c r="G470" s="331" t="s">
        <v>1259</v>
      </c>
      <c r="H470" s="164" t="s">
        <v>1257</v>
      </c>
      <c r="I470" s="166">
        <v>57</v>
      </c>
    </row>
    <row r="471" spans="1:9">
      <c r="A471" s="162">
        <v>470</v>
      </c>
      <c r="B471" s="163" t="s">
        <v>1119</v>
      </c>
      <c r="C471" s="163" t="s">
        <v>1096</v>
      </c>
      <c r="D471" s="163" t="s">
        <v>1111</v>
      </c>
      <c r="E471" s="164">
        <v>5</v>
      </c>
      <c r="F471" s="165">
        <v>6.33</v>
      </c>
      <c r="G471" s="331" t="s">
        <v>1260</v>
      </c>
      <c r="H471" s="164" t="s">
        <v>1257</v>
      </c>
      <c r="I471" s="166">
        <v>56</v>
      </c>
    </row>
    <row r="472" spans="1:9">
      <c r="A472" s="162">
        <v>471</v>
      </c>
      <c r="B472" s="163" t="s">
        <v>1118</v>
      </c>
      <c r="C472" s="163" t="s">
        <v>1099</v>
      </c>
      <c r="D472" s="163" t="s">
        <v>1100</v>
      </c>
      <c r="E472" s="164">
        <v>9</v>
      </c>
      <c r="F472" s="165">
        <v>6.39</v>
      </c>
      <c r="G472" s="331" t="s">
        <v>1259</v>
      </c>
      <c r="H472" s="164" t="s">
        <v>1257</v>
      </c>
      <c r="I472" s="166">
        <v>46</v>
      </c>
    </row>
    <row r="473" spans="1:9">
      <c r="A473" s="162">
        <v>472</v>
      </c>
      <c r="B473" s="163" t="s">
        <v>1141</v>
      </c>
      <c r="C473" s="163" t="s">
        <v>1096</v>
      </c>
      <c r="D473" s="163" t="s">
        <v>1097</v>
      </c>
      <c r="E473" s="164">
        <v>5</v>
      </c>
      <c r="F473" s="165">
        <v>8.39</v>
      </c>
      <c r="G473" s="331" t="s">
        <v>1260</v>
      </c>
      <c r="H473" s="164" t="s">
        <v>1257</v>
      </c>
      <c r="I473" s="166">
        <v>57</v>
      </c>
    </row>
    <row r="474" spans="1:9">
      <c r="A474" s="162">
        <v>473</v>
      </c>
      <c r="B474" s="163" t="s">
        <v>1142</v>
      </c>
      <c r="C474" s="163" t="s">
        <v>1099</v>
      </c>
      <c r="D474" s="163" t="s">
        <v>1100</v>
      </c>
      <c r="E474" s="164">
        <v>1</v>
      </c>
      <c r="F474" s="165">
        <v>7.67</v>
      </c>
      <c r="G474" s="331" t="s">
        <v>1259</v>
      </c>
      <c r="H474" s="164" t="s">
        <v>1257</v>
      </c>
      <c r="I474" s="166">
        <v>41</v>
      </c>
    </row>
    <row r="475" spans="1:9">
      <c r="A475" s="162">
        <v>474</v>
      </c>
      <c r="B475" s="163" t="s">
        <v>1108</v>
      </c>
      <c r="C475" s="163" t="s">
        <v>1096</v>
      </c>
      <c r="D475" s="163" t="s">
        <v>1100</v>
      </c>
      <c r="E475" s="164">
        <v>2</v>
      </c>
      <c r="F475" s="165">
        <v>9.93</v>
      </c>
      <c r="G475" s="331" t="s">
        <v>1259</v>
      </c>
      <c r="H475" s="164" t="s">
        <v>1256</v>
      </c>
      <c r="I475" s="166">
        <v>53</v>
      </c>
    </row>
    <row r="476" spans="1:9">
      <c r="A476" s="162">
        <v>475</v>
      </c>
      <c r="B476" s="163" t="s">
        <v>1112</v>
      </c>
      <c r="C476" s="163" t="s">
        <v>1113</v>
      </c>
      <c r="D476" s="163" t="s">
        <v>1097</v>
      </c>
      <c r="E476" s="164">
        <v>7</v>
      </c>
      <c r="F476" s="165">
        <v>7.13</v>
      </c>
      <c r="G476" s="331" t="s">
        <v>1260</v>
      </c>
      <c r="H476" s="164" t="s">
        <v>1257</v>
      </c>
      <c r="I476" s="166">
        <v>41</v>
      </c>
    </row>
    <row r="477" spans="1:9">
      <c r="A477" s="162">
        <v>476</v>
      </c>
      <c r="B477" s="163" t="s">
        <v>1106</v>
      </c>
      <c r="C477" s="163" t="s">
        <v>1096</v>
      </c>
      <c r="D477" s="163" t="s">
        <v>1097</v>
      </c>
      <c r="E477" s="164">
        <v>1</v>
      </c>
      <c r="F477" s="165">
        <v>4.7300000000000004</v>
      </c>
      <c r="G477" s="331" t="s">
        <v>1259</v>
      </c>
      <c r="H477" s="164" t="s">
        <v>1257</v>
      </c>
      <c r="I477" s="166">
        <v>69</v>
      </c>
    </row>
    <row r="478" spans="1:9">
      <c r="A478" s="162">
        <v>477</v>
      </c>
      <c r="B478" s="163" t="s">
        <v>1095</v>
      </c>
      <c r="C478" s="163" t="s">
        <v>1096</v>
      </c>
      <c r="D478" s="163" t="s">
        <v>1111</v>
      </c>
      <c r="E478" s="164">
        <v>5</v>
      </c>
      <c r="F478" s="165">
        <v>2.6</v>
      </c>
      <c r="G478" s="331" t="s">
        <v>1260</v>
      </c>
      <c r="H478" s="164" t="s">
        <v>1256</v>
      </c>
      <c r="I478" s="166">
        <v>25</v>
      </c>
    </row>
    <row r="479" spans="1:9">
      <c r="A479" s="162">
        <v>478</v>
      </c>
      <c r="B479" s="163" t="s">
        <v>206</v>
      </c>
      <c r="C479" s="163" t="s">
        <v>1096</v>
      </c>
      <c r="D479" s="163" t="s">
        <v>1103</v>
      </c>
      <c r="E479" s="164">
        <v>5</v>
      </c>
      <c r="F479" s="165">
        <v>9.3000000000000007</v>
      </c>
      <c r="G479" s="331" t="s">
        <v>1260</v>
      </c>
      <c r="H479" s="164" t="s">
        <v>1257</v>
      </c>
      <c r="I479" s="166">
        <v>22</v>
      </c>
    </row>
    <row r="480" spans="1:9">
      <c r="A480" s="162">
        <v>479</v>
      </c>
      <c r="B480" s="163" t="s">
        <v>1120</v>
      </c>
      <c r="C480" s="163" t="s">
        <v>1099</v>
      </c>
      <c r="D480" s="163" t="s">
        <v>1111</v>
      </c>
      <c r="E480" s="164">
        <v>8</v>
      </c>
      <c r="F480" s="165">
        <v>3.23</v>
      </c>
      <c r="G480" s="331" t="s">
        <v>1260</v>
      </c>
      <c r="H480" s="164" t="s">
        <v>1257</v>
      </c>
      <c r="I480" s="166">
        <v>51</v>
      </c>
    </row>
    <row r="481" spans="1:9">
      <c r="A481" s="162">
        <v>480</v>
      </c>
      <c r="B481" s="163" t="s">
        <v>1140</v>
      </c>
      <c r="C481" s="163" t="s">
        <v>1102</v>
      </c>
      <c r="D481" s="163" t="s">
        <v>1100</v>
      </c>
      <c r="E481" s="164">
        <v>7</v>
      </c>
      <c r="F481" s="165">
        <v>7.28</v>
      </c>
      <c r="G481" s="331" t="s">
        <v>1259</v>
      </c>
      <c r="H481" s="164" t="s">
        <v>1256</v>
      </c>
      <c r="I481" s="166">
        <v>50</v>
      </c>
    </row>
    <row r="482" spans="1:9">
      <c r="A482" s="162">
        <v>481</v>
      </c>
      <c r="B482" s="163" t="s">
        <v>1137</v>
      </c>
      <c r="C482" s="163" t="s">
        <v>1099</v>
      </c>
      <c r="D482" s="163" t="s">
        <v>1097</v>
      </c>
      <c r="E482" s="164">
        <v>1</v>
      </c>
      <c r="F482" s="165">
        <v>3.37</v>
      </c>
      <c r="G482" s="331" t="s">
        <v>1259</v>
      </c>
      <c r="H482" s="164" t="s">
        <v>1257</v>
      </c>
      <c r="I482" s="166">
        <v>42</v>
      </c>
    </row>
    <row r="483" spans="1:9">
      <c r="A483" s="162">
        <v>482</v>
      </c>
      <c r="B483" s="163" t="s">
        <v>1118</v>
      </c>
      <c r="C483" s="163" t="s">
        <v>1099</v>
      </c>
      <c r="D483" s="163" t="s">
        <v>1103</v>
      </c>
      <c r="E483" s="164">
        <v>9</v>
      </c>
      <c r="F483" s="165">
        <v>2.16</v>
      </c>
      <c r="G483" s="331" t="s">
        <v>1259</v>
      </c>
      <c r="H483" s="164" t="s">
        <v>1257</v>
      </c>
      <c r="I483" s="166">
        <v>62</v>
      </c>
    </row>
    <row r="484" spans="1:9">
      <c r="A484" s="162">
        <v>483</v>
      </c>
      <c r="B484" s="163" t="s">
        <v>1101</v>
      </c>
      <c r="C484" s="163" t="s">
        <v>1102</v>
      </c>
      <c r="D484" s="163" t="s">
        <v>1105</v>
      </c>
      <c r="E484" s="164">
        <v>2</v>
      </c>
      <c r="F484" s="165">
        <v>3.17</v>
      </c>
      <c r="G484" s="331" t="s">
        <v>1259</v>
      </c>
      <c r="H484" s="164" t="s">
        <v>1256</v>
      </c>
      <c r="I484" s="166">
        <v>39</v>
      </c>
    </row>
    <row r="485" spans="1:9">
      <c r="A485" s="162">
        <v>484</v>
      </c>
      <c r="B485" s="163" t="s">
        <v>206</v>
      </c>
      <c r="C485" s="163" t="s">
        <v>1096</v>
      </c>
      <c r="D485" s="163" t="s">
        <v>1100</v>
      </c>
      <c r="E485" s="164">
        <v>5</v>
      </c>
      <c r="F485" s="165">
        <v>4.45</v>
      </c>
      <c r="G485" s="331" t="s">
        <v>1260</v>
      </c>
      <c r="H485" s="164" t="s">
        <v>1257</v>
      </c>
      <c r="I485" s="166">
        <v>38</v>
      </c>
    </row>
    <row r="486" spans="1:9">
      <c r="A486" s="162">
        <v>485</v>
      </c>
      <c r="B486" s="163" t="s">
        <v>1104</v>
      </c>
      <c r="C486" s="163" t="s">
        <v>1099</v>
      </c>
      <c r="D486" s="163" t="s">
        <v>1103</v>
      </c>
      <c r="E486" s="164">
        <v>8</v>
      </c>
      <c r="F486" s="165">
        <v>2.34</v>
      </c>
      <c r="G486" s="331" t="s">
        <v>1260</v>
      </c>
      <c r="H486" s="164" t="s">
        <v>1256</v>
      </c>
      <c r="I486" s="166">
        <v>66</v>
      </c>
    </row>
    <row r="487" spans="1:9">
      <c r="A487" s="162">
        <v>486</v>
      </c>
      <c r="B487" s="163" t="s">
        <v>1115</v>
      </c>
      <c r="C487" s="163" t="s">
        <v>1096</v>
      </c>
      <c r="D487" s="163" t="s">
        <v>1100</v>
      </c>
      <c r="E487" s="164">
        <v>10</v>
      </c>
      <c r="F487" s="165">
        <v>7.09</v>
      </c>
      <c r="G487" s="331" t="s">
        <v>1260</v>
      </c>
      <c r="H487" s="164" t="s">
        <v>1257</v>
      </c>
      <c r="I487" s="166">
        <v>64</v>
      </c>
    </row>
    <row r="488" spans="1:9">
      <c r="A488" s="162">
        <v>487</v>
      </c>
      <c r="B488" s="163" t="s">
        <v>1138</v>
      </c>
      <c r="C488" s="163" t="s">
        <v>1096</v>
      </c>
      <c r="D488" s="163" t="s">
        <v>1097</v>
      </c>
      <c r="E488" s="164">
        <v>9</v>
      </c>
      <c r="F488" s="165">
        <v>3.98</v>
      </c>
      <c r="G488" s="331" t="s">
        <v>1259</v>
      </c>
      <c r="H488" s="164" t="s">
        <v>1257</v>
      </c>
      <c r="I488" s="166">
        <v>26</v>
      </c>
    </row>
    <row r="489" spans="1:9">
      <c r="A489" s="162">
        <v>488</v>
      </c>
      <c r="B489" s="163" t="s">
        <v>1118</v>
      </c>
      <c r="C489" s="163" t="s">
        <v>1099</v>
      </c>
      <c r="D489" s="163" t="s">
        <v>1105</v>
      </c>
      <c r="E489" s="164">
        <v>7</v>
      </c>
      <c r="F489" s="165">
        <v>7.92</v>
      </c>
      <c r="G489" s="331" t="s">
        <v>1259</v>
      </c>
      <c r="H489" s="164" t="s">
        <v>1257</v>
      </c>
      <c r="I489" s="166">
        <v>51</v>
      </c>
    </row>
    <row r="490" spans="1:9">
      <c r="A490" s="162">
        <v>489</v>
      </c>
      <c r="B490" s="163" t="s">
        <v>1134</v>
      </c>
      <c r="C490" s="163" t="s">
        <v>1096</v>
      </c>
      <c r="D490" s="163" t="s">
        <v>1100</v>
      </c>
      <c r="E490" s="164">
        <v>10</v>
      </c>
      <c r="F490" s="165">
        <v>1.27</v>
      </c>
      <c r="G490" s="331" t="s">
        <v>1260</v>
      </c>
      <c r="H490" s="164" t="s">
        <v>1257</v>
      </c>
      <c r="I490" s="166">
        <v>50</v>
      </c>
    </row>
    <row r="491" spans="1:9">
      <c r="A491" s="162">
        <v>490</v>
      </c>
      <c r="B491" s="163" t="s">
        <v>1118</v>
      </c>
      <c r="C491" s="163" t="s">
        <v>1099</v>
      </c>
      <c r="D491" s="163" t="s">
        <v>1103</v>
      </c>
      <c r="E491" s="164">
        <v>5</v>
      </c>
      <c r="F491" s="165">
        <v>9.07</v>
      </c>
      <c r="G491" s="331" t="s">
        <v>1259</v>
      </c>
      <c r="H491" s="164" t="s">
        <v>1257</v>
      </c>
      <c r="I491" s="166">
        <v>69</v>
      </c>
    </row>
    <row r="492" spans="1:9">
      <c r="A492" s="162">
        <v>491</v>
      </c>
      <c r="B492" s="163" t="s">
        <v>1139</v>
      </c>
      <c r="C492" s="163" t="s">
        <v>1099</v>
      </c>
      <c r="D492" s="163" t="s">
        <v>1105</v>
      </c>
      <c r="E492" s="164">
        <v>8</v>
      </c>
      <c r="F492" s="165">
        <v>4.32</v>
      </c>
      <c r="G492" s="331" t="s">
        <v>1260</v>
      </c>
      <c r="H492" s="164" t="s">
        <v>1257</v>
      </c>
      <c r="I492" s="166">
        <v>56</v>
      </c>
    </row>
    <row r="493" spans="1:9">
      <c r="A493" s="162">
        <v>492</v>
      </c>
      <c r="B493" s="163" t="s">
        <v>205</v>
      </c>
      <c r="C493" s="163" t="s">
        <v>1096</v>
      </c>
      <c r="D493" s="163" t="s">
        <v>1103</v>
      </c>
      <c r="E493" s="164">
        <v>2</v>
      </c>
      <c r="F493" s="165">
        <v>8.27</v>
      </c>
      <c r="G493" s="331" t="s">
        <v>1260</v>
      </c>
      <c r="H493" s="164" t="s">
        <v>1256</v>
      </c>
      <c r="I493" s="166">
        <v>52</v>
      </c>
    </row>
    <row r="494" spans="1:9">
      <c r="A494" s="162">
        <v>493</v>
      </c>
      <c r="B494" s="163" t="s">
        <v>1117</v>
      </c>
      <c r="C494" s="163" t="s">
        <v>1099</v>
      </c>
      <c r="D494" s="163" t="s">
        <v>1103</v>
      </c>
      <c r="E494" s="164">
        <v>10</v>
      </c>
      <c r="F494" s="165">
        <v>2.87</v>
      </c>
      <c r="G494" s="331" t="s">
        <v>1260</v>
      </c>
      <c r="H494" s="164" t="s">
        <v>1257</v>
      </c>
      <c r="I494" s="166">
        <v>70</v>
      </c>
    </row>
    <row r="495" spans="1:9">
      <c r="A495" s="162">
        <v>494</v>
      </c>
      <c r="B495" s="163" t="s">
        <v>1144</v>
      </c>
      <c r="C495" s="163" t="s">
        <v>1096</v>
      </c>
      <c r="D495" s="163" t="s">
        <v>1105</v>
      </c>
      <c r="E495" s="164">
        <v>8</v>
      </c>
      <c r="F495" s="165">
        <v>5.66</v>
      </c>
      <c r="G495" s="331" t="s">
        <v>1260</v>
      </c>
      <c r="H495" s="164" t="s">
        <v>1257</v>
      </c>
      <c r="I495" s="166">
        <v>61</v>
      </c>
    </row>
    <row r="496" spans="1:9">
      <c r="A496" s="162">
        <v>495</v>
      </c>
      <c r="B496" s="163" t="s">
        <v>205</v>
      </c>
      <c r="C496" s="163" t="s">
        <v>1096</v>
      </c>
      <c r="D496" s="163" t="s">
        <v>1097</v>
      </c>
      <c r="E496" s="164">
        <v>5</v>
      </c>
      <c r="F496" s="165">
        <v>6.25</v>
      </c>
      <c r="G496" s="331" t="s">
        <v>1259</v>
      </c>
      <c r="H496" s="164" t="s">
        <v>1257</v>
      </c>
      <c r="I496" s="166">
        <v>70</v>
      </c>
    </row>
    <row r="497" spans="1:9">
      <c r="A497" s="162">
        <v>496</v>
      </c>
      <c r="B497" s="163" t="s">
        <v>1112</v>
      </c>
      <c r="C497" s="163" t="s">
        <v>1113</v>
      </c>
      <c r="D497" s="163" t="s">
        <v>1103</v>
      </c>
      <c r="E497" s="164">
        <v>4</v>
      </c>
      <c r="F497" s="165">
        <v>5.28</v>
      </c>
      <c r="G497" s="331" t="s">
        <v>1260</v>
      </c>
      <c r="H497" s="164" t="s">
        <v>1256</v>
      </c>
      <c r="I497" s="166">
        <v>73</v>
      </c>
    </row>
    <row r="498" spans="1:9">
      <c r="A498" s="162">
        <v>497</v>
      </c>
      <c r="B498" s="163" t="s">
        <v>1120</v>
      </c>
      <c r="C498" s="163" t="s">
        <v>1099</v>
      </c>
      <c r="D498" s="163" t="s">
        <v>1097</v>
      </c>
      <c r="E498" s="164">
        <v>8</v>
      </c>
      <c r="F498" s="165">
        <v>1.84</v>
      </c>
      <c r="G498" s="331" t="s">
        <v>1260</v>
      </c>
      <c r="H498" s="164" t="s">
        <v>1257</v>
      </c>
      <c r="I498" s="166">
        <v>56</v>
      </c>
    </row>
    <row r="499" spans="1:9">
      <c r="A499" s="162">
        <v>498</v>
      </c>
      <c r="B499" s="163" t="s">
        <v>1139</v>
      </c>
      <c r="C499" s="163" t="s">
        <v>1099</v>
      </c>
      <c r="D499" s="163" t="s">
        <v>1103</v>
      </c>
      <c r="E499" s="164">
        <v>1</v>
      </c>
      <c r="F499" s="165">
        <v>2.46</v>
      </c>
      <c r="G499" s="331" t="s">
        <v>1260</v>
      </c>
      <c r="H499" s="164" t="s">
        <v>1257</v>
      </c>
      <c r="I499" s="166">
        <v>40</v>
      </c>
    </row>
    <row r="500" spans="1:9">
      <c r="A500" s="162">
        <v>499</v>
      </c>
      <c r="B500" s="163" t="s">
        <v>1107</v>
      </c>
      <c r="C500" s="163" t="s">
        <v>1096</v>
      </c>
      <c r="D500" s="163" t="s">
        <v>1103</v>
      </c>
      <c r="E500" s="164">
        <v>3</v>
      </c>
      <c r="F500" s="165">
        <v>4.4000000000000004</v>
      </c>
      <c r="G500" s="331" t="s">
        <v>1259</v>
      </c>
      <c r="H500" s="164" t="s">
        <v>1257</v>
      </c>
      <c r="I500" s="166">
        <v>32</v>
      </c>
    </row>
    <row r="501" spans="1:9">
      <c r="A501" s="162">
        <v>500</v>
      </c>
      <c r="B501" s="163" t="s">
        <v>1116</v>
      </c>
      <c r="C501" s="163" t="s">
        <v>1096</v>
      </c>
      <c r="D501" s="163" t="s">
        <v>1100</v>
      </c>
      <c r="E501" s="164">
        <v>9</v>
      </c>
      <c r="F501" s="165">
        <v>4.12</v>
      </c>
      <c r="G501" s="331" t="s">
        <v>1260</v>
      </c>
      <c r="H501" s="164" t="s">
        <v>1257</v>
      </c>
      <c r="I501" s="166">
        <v>44</v>
      </c>
    </row>
    <row r="502" spans="1:9">
      <c r="A502" s="162">
        <v>501</v>
      </c>
      <c r="B502" s="163" t="s">
        <v>205</v>
      </c>
      <c r="C502" s="163" t="s">
        <v>1096</v>
      </c>
      <c r="D502" s="163" t="s">
        <v>1097</v>
      </c>
      <c r="E502" s="164">
        <v>10</v>
      </c>
      <c r="F502" s="165">
        <v>7.59</v>
      </c>
      <c r="G502" s="331" t="s">
        <v>1259</v>
      </c>
      <c r="H502" s="164" t="s">
        <v>1257</v>
      </c>
      <c r="I502" s="166">
        <v>64</v>
      </c>
    </row>
    <row r="503" spans="1:9">
      <c r="A503" s="162">
        <v>502</v>
      </c>
      <c r="B503" s="163" t="s">
        <v>1119</v>
      </c>
      <c r="C503" s="163" t="s">
        <v>1096</v>
      </c>
      <c r="D503" s="163" t="s">
        <v>1111</v>
      </c>
      <c r="E503" s="164">
        <v>4</v>
      </c>
      <c r="F503" s="165">
        <v>7.2</v>
      </c>
      <c r="G503" s="331" t="s">
        <v>1260</v>
      </c>
      <c r="H503" s="164" t="s">
        <v>1256</v>
      </c>
      <c r="I503" s="166">
        <v>45</v>
      </c>
    </row>
    <row r="504" spans="1:9">
      <c r="A504" s="162">
        <v>503</v>
      </c>
      <c r="B504" s="163" t="s">
        <v>1134</v>
      </c>
      <c r="C504" s="163" t="s">
        <v>1096</v>
      </c>
      <c r="D504" s="163" t="s">
        <v>1105</v>
      </c>
      <c r="E504" s="164">
        <v>7</v>
      </c>
      <c r="F504" s="165">
        <v>5.98</v>
      </c>
      <c r="G504" s="331" t="s">
        <v>1260</v>
      </c>
      <c r="H504" s="164" t="s">
        <v>1257</v>
      </c>
      <c r="I504" s="166">
        <v>63</v>
      </c>
    </row>
    <row r="505" spans="1:9">
      <c r="A505" s="162">
        <v>504</v>
      </c>
      <c r="B505" s="163" t="s">
        <v>205</v>
      </c>
      <c r="C505" s="163" t="s">
        <v>1096</v>
      </c>
      <c r="D505" s="163" t="s">
        <v>1111</v>
      </c>
      <c r="E505" s="164">
        <v>4</v>
      </c>
      <c r="F505" s="165">
        <v>3.2</v>
      </c>
      <c r="G505" s="331" t="s">
        <v>1260</v>
      </c>
      <c r="H505" s="164" t="s">
        <v>1257</v>
      </c>
      <c r="I505" s="166">
        <v>65</v>
      </c>
    </row>
    <row r="506" spans="1:9">
      <c r="A506" s="162">
        <v>505</v>
      </c>
      <c r="B506" s="163" t="s">
        <v>1136</v>
      </c>
      <c r="C506" s="163" t="s">
        <v>1096</v>
      </c>
      <c r="D506" s="163" t="s">
        <v>1097</v>
      </c>
      <c r="E506" s="164">
        <v>2</v>
      </c>
      <c r="F506" s="165">
        <v>6</v>
      </c>
      <c r="G506" s="331" t="s">
        <v>1259</v>
      </c>
      <c r="H506" s="164" t="s">
        <v>1257</v>
      </c>
      <c r="I506" s="166">
        <v>32</v>
      </c>
    </row>
    <row r="507" spans="1:9">
      <c r="A507" s="162">
        <v>506</v>
      </c>
      <c r="B507" s="163" t="s">
        <v>1137</v>
      </c>
      <c r="C507" s="163" t="s">
        <v>1099</v>
      </c>
      <c r="D507" s="163" t="s">
        <v>1105</v>
      </c>
      <c r="E507" s="164">
        <v>8</v>
      </c>
      <c r="F507" s="165">
        <v>1.22</v>
      </c>
      <c r="G507" s="331" t="s">
        <v>1260</v>
      </c>
      <c r="H507" s="164" t="s">
        <v>1257</v>
      </c>
      <c r="I507" s="166">
        <v>44</v>
      </c>
    </row>
    <row r="508" spans="1:9">
      <c r="A508" s="162">
        <v>507</v>
      </c>
      <c r="B508" s="163" t="s">
        <v>1125</v>
      </c>
      <c r="C508" s="163" t="s">
        <v>1096</v>
      </c>
      <c r="D508" s="163" t="s">
        <v>1100</v>
      </c>
      <c r="E508" s="164">
        <v>4</v>
      </c>
      <c r="F508" s="165">
        <v>4.9800000000000004</v>
      </c>
      <c r="G508" s="331" t="s">
        <v>1259</v>
      </c>
      <c r="H508" s="164" t="s">
        <v>1257</v>
      </c>
      <c r="I508" s="166">
        <v>49</v>
      </c>
    </row>
    <row r="509" spans="1:9">
      <c r="A509" s="162">
        <v>508</v>
      </c>
      <c r="B509" s="163" t="s">
        <v>1138</v>
      </c>
      <c r="C509" s="163" t="s">
        <v>1096</v>
      </c>
      <c r="D509" s="163" t="s">
        <v>1111</v>
      </c>
      <c r="E509" s="164">
        <v>5</v>
      </c>
      <c r="F509" s="165">
        <v>6.6</v>
      </c>
      <c r="G509" s="331" t="s">
        <v>1260</v>
      </c>
      <c r="H509" s="164" t="s">
        <v>1257</v>
      </c>
      <c r="I509" s="166">
        <v>63</v>
      </c>
    </row>
    <row r="510" spans="1:9">
      <c r="A510" s="162">
        <v>509</v>
      </c>
      <c r="B510" s="163" t="s">
        <v>1106</v>
      </c>
      <c r="C510" s="163" t="s">
        <v>1096</v>
      </c>
      <c r="D510" s="163" t="s">
        <v>1103</v>
      </c>
      <c r="E510" s="164">
        <v>2</v>
      </c>
      <c r="F510" s="165">
        <v>5.05</v>
      </c>
      <c r="G510" s="331" t="s">
        <v>1259</v>
      </c>
      <c r="H510" s="164" t="s">
        <v>1257</v>
      </c>
      <c r="I510" s="166">
        <v>63</v>
      </c>
    </row>
    <row r="511" spans="1:9">
      <c r="A511" s="162">
        <v>510</v>
      </c>
      <c r="B511" s="163" t="s">
        <v>1135</v>
      </c>
      <c r="C511" s="163" t="s">
        <v>1102</v>
      </c>
      <c r="D511" s="163" t="s">
        <v>1097</v>
      </c>
      <c r="E511" s="164">
        <v>6</v>
      </c>
      <c r="F511" s="165">
        <v>1.49</v>
      </c>
      <c r="G511" s="331" t="s">
        <v>1260</v>
      </c>
      <c r="H511" s="164" t="s">
        <v>1257</v>
      </c>
      <c r="I511" s="166">
        <v>35</v>
      </c>
    </row>
    <row r="512" spans="1:9">
      <c r="A512" s="162">
        <v>511</v>
      </c>
      <c r="B512" s="163" t="s">
        <v>1122</v>
      </c>
      <c r="C512" s="163" t="s">
        <v>1096</v>
      </c>
      <c r="D512" s="163" t="s">
        <v>1097</v>
      </c>
      <c r="E512" s="164">
        <v>3</v>
      </c>
      <c r="F512" s="165">
        <v>5.97</v>
      </c>
      <c r="G512" s="331" t="s">
        <v>1260</v>
      </c>
      <c r="H512" s="164" t="s">
        <v>1257</v>
      </c>
      <c r="I512" s="166">
        <v>49</v>
      </c>
    </row>
    <row r="513" spans="1:9">
      <c r="A513" s="162">
        <v>512</v>
      </c>
      <c r="B513" s="163" t="s">
        <v>1141</v>
      </c>
      <c r="C513" s="163" t="s">
        <v>1096</v>
      </c>
      <c r="D513" s="163" t="s">
        <v>1105</v>
      </c>
      <c r="E513" s="164">
        <v>6</v>
      </c>
      <c r="F513" s="165">
        <v>2.64</v>
      </c>
      <c r="G513" s="331" t="s">
        <v>1259</v>
      </c>
      <c r="H513" s="164" t="s">
        <v>1257</v>
      </c>
      <c r="I513" s="166">
        <v>60</v>
      </c>
    </row>
    <row r="514" spans="1:9">
      <c r="A514" s="162">
        <v>513</v>
      </c>
      <c r="B514" s="163" t="s">
        <v>1139</v>
      </c>
      <c r="C514" s="163" t="s">
        <v>1099</v>
      </c>
      <c r="D514" s="163" t="s">
        <v>1105</v>
      </c>
      <c r="E514" s="164">
        <v>8</v>
      </c>
      <c r="F514" s="165">
        <v>8.99</v>
      </c>
      <c r="G514" s="331" t="s">
        <v>1260</v>
      </c>
      <c r="H514" s="164" t="s">
        <v>1257</v>
      </c>
      <c r="I514" s="166">
        <v>48</v>
      </c>
    </row>
    <row r="515" spans="1:9">
      <c r="A515" s="162">
        <v>514</v>
      </c>
      <c r="B515" s="163" t="s">
        <v>1107</v>
      </c>
      <c r="C515" s="163" t="s">
        <v>1096</v>
      </c>
      <c r="D515" s="163" t="s">
        <v>1097</v>
      </c>
      <c r="E515" s="164">
        <v>7</v>
      </c>
      <c r="F515" s="165">
        <v>7.86</v>
      </c>
      <c r="G515" s="331" t="s">
        <v>1260</v>
      </c>
      <c r="H515" s="164" t="s">
        <v>1257</v>
      </c>
      <c r="I515" s="166">
        <v>51</v>
      </c>
    </row>
    <row r="516" spans="1:9">
      <c r="A516" s="162">
        <v>515</v>
      </c>
      <c r="B516" s="163" t="s">
        <v>1129</v>
      </c>
      <c r="C516" s="163" t="s">
        <v>1096</v>
      </c>
      <c r="D516" s="163" t="s">
        <v>1103</v>
      </c>
      <c r="E516" s="164">
        <v>2</v>
      </c>
      <c r="F516" s="165">
        <v>8.67</v>
      </c>
      <c r="G516" s="331" t="s">
        <v>1260</v>
      </c>
      <c r="H516" s="164" t="s">
        <v>1257</v>
      </c>
      <c r="I516" s="166">
        <v>47</v>
      </c>
    </row>
    <row r="517" spans="1:9">
      <c r="A517" s="162">
        <v>516</v>
      </c>
      <c r="B517" s="163" t="s">
        <v>1118</v>
      </c>
      <c r="C517" s="163" t="s">
        <v>1099</v>
      </c>
      <c r="D517" s="163" t="s">
        <v>1103</v>
      </c>
      <c r="E517" s="164">
        <v>10</v>
      </c>
      <c r="F517" s="165">
        <v>5.85</v>
      </c>
      <c r="G517" s="331" t="s">
        <v>1259</v>
      </c>
      <c r="H517" s="164" t="s">
        <v>1257</v>
      </c>
      <c r="I517" s="166">
        <v>36</v>
      </c>
    </row>
    <row r="518" spans="1:9">
      <c r="A518" s="162">
        <v>517</v>
      </c>
      <c r="B518" s="163" t="s">
        <v>1134</v>
      </c>
      <c r="C518" s="163" t="s">
        <v>1096</v>
      </c>
      <c r="D518" s="163" t="s">
        <v>1105</v>
      </c>
      <c r="E518" s="164">
        <v>7</v>
      </c>
      <c r="F518" s="165">
        <v>4.9000000000000004</v>
      </c>
      <c r="G518" s="331" t="s">
        <v>1260</v>
      </c>
      <c r="H518" s="164" t="s">
        <v>1257</v>
      </c>
      <c r="I518" s="166">
        <v>42</v>
      </c>
    </row>
    <row r="519" spans="1:9">
      <c r="A519" s="162">
        <v>518</v>
      </c>
      <c r="B519" s="163" t="s">
        <v>1128</v>
      </c>
      <c r="C519" s="163" t="s">
        <v>1099</v>
      </c>
      <c r="D519" s="163" t="s">
        <v>1103</v>
      </c>
      <c r="E519" s="164">
        <v>8</v>
      </c>
      <c r="F519" s="165">
        <v>3.3</v>
      </c>
      <c r="G519" s="331" t="s">
        <v>1259</v>
      </c>
      <c r="H519" s="164" t="s">
        <v>1257</v>
      </c>
      <c r="I519" s="166">
        <v>32</v>
      </c>
    </row>
    <row r="520" spans="1:9">
      <c r="A520" s="162">
        <v>519</v>
      </c>
      <c r="B520" s="163" t="s">
        <v>1130</v>
      </c>
      <c r="C520" s="163" t="s">
        <v>1099</v>
      </c>
      <c r="D520" s="163" t="s">
        <v>1097</v>
      </c>
      <c r="E520" s="164">
        <v>1</v>
      </c>
      <c r="F520" s="165">
        <v>7.76</v>
      </c>
      <c r="G520" s="331" t="s">
        <v>1260</v>
      </c>
      <c r="H520" s="164" t="s">
        <v>1256</v>
      </c>
      <c r="I520" s="166">
        <v>58</v>
      </c>
    </row>
    <row r="521" spans="1:9">
      <c r="A521" s="162">
        <v>520</v>
      </c>
      <c r="B521" s="163" t="s">
        <v>1142</v>
      </c>
      <c r="C521" s="163" t="s">
        <v>1099</v>
      </c>
      <c r="D521" s="163" t="s">
        <v>1097</v>
      </c>
      <c r="E521" s="164">
        <v>5</v>
      </c>
      <c r="F521" s="165">
        <v>2.95</v>
      </c>
      <c r="G521" s="331" t="s">
        <v>1260</v>
      </c>
      <c r="H521" s="164" t="s">
        <v>1257</v>
      </c>
      <c r="I521" s="166">
        <v>43</v>
      </c>
    </row>
    <row r="522" spans="1:9">
      <c r="A522" s="162">
        <v>521</v>
      </c>
      <c r="B522" s="163" t="s">
        <v>1109</v>
      </c>
      <c r="C522" s="163" t="s">
        <v>1096</v>
      </c>
      <c r="D522" s="163" t="s">
        <v>1103</v>
      </c>
      <c r="E522" s="164">
        <v>5</v>
      </c>
      <c r="F522" s="165">
        <v>7.2</v>
      </c>
      <c r="G522" s="331" t="s">
        <v>1259</v>
      </c>
      <c r="H522" s="164" t="s">
        <v>1256</v>
      </c>
      <c r="I522" s="166">
        <v>23</v>
      </c>
    </row>
    <row r="523" spans="1:9">
      <c r="A523" s="162">
        <v>522</v>
      </c>
      <c r="B523" s="163" t="s">
        <v>1104</v>
      </c>
      <c r="C523" s="163" t="s">
        <v>1099</v>
      </c>
      <c r="D523" s="163" t="s">
        <v>1111</v>
      </c>
      <c r="E523" s="164">
        <v>5</v>
      </c>
      <c r="F523" s="165">
        <v>8.25</v>
      </c>
      <c r="G523" s="331" t="s">
        <v>1260</v>
      </c>
      <c r="H523" s="164" t="s">
        <v>1256</v>
      </c>
      <c r="I523" s="166">
        <v>68</v>
      </c>
    </row>
    <row r="524" spans="1:9">
      <c r="A524" s="162">
        <v>523</v>
      </c>
      <c r="B524" s="163" t="s">
        <v>1144</v>
      </c>
      <c r="C524" s="163" t="s">
        <v>1096</v>
      </c>
      <c r="D524" s="163" t="s">
        <v>1097</v>
      </c>
      <c r="E524" s="164">
        <v>7</v>
      </c>
      <c r="F524" s="165">
        <v>9.1300000000000008</v>
      </c>
      <c r="G524" s="331" t="s">
        <v>1260</v>
      </c>
      <c r="H524" s="164" t="s">
        <v>1257</v>
      </c>
      <c r="I524" s="166">
        <v>45</v>
      </c>
    </row>
    <row r="525" spans="1:9">
      <c r="A525" s="162">
        <v>524</v>
      </c>
      <c r="B525" s="163" t="s">
        <v>1134</v>
      </c>
      <c r="C525" s="163" t="s">
        <v>1096</v>
      </c>
      <c r="D525" s="163" t="s">
        <v>1097</v>
      </c>
      <c r="E525" s="164">
        <v>5</v>
      </c>
      <c r="F525" s="165">
        <v>8.4499999999999993</v>
      </c>
      <c r="G525" s="331" t="s">
        <v>1260</v>
      </c>
      <c r="H525" s="164" t="s">
        <v>1256</v>
      </c>
      <c r="I525" s="166">
        <v>26</v>
      </c>
    </row>
    <row r="526" spans="1:9">
      <c r="A526" s="162">
        <v>525</v>
      </c>
      <c r="B526" s="163" t="s">
        <v>1098</v>
      </c>
      <c r="C526" s="163" t="s">
        <v>1099</v>
      </c>
      <c r="D526" s="163" t="s">
        <v>1097</v>
      </c>
      <c r="E526" s="164">
        <v>6</v>
      </c>
      <c r="F526" s="165">
        <v>5.63</v>
      </c>
      <c r="G526" s="331" t="s">
        <v>1260</v>
      </c>
      <c r="H526" s="164" t="s">
        <v>1257</v>
      </c>
      <c r="I526" s="166">
        <v>38</v>
      </c>
    </row>
    <row r="527" spans="1:9">
      <c r="A527" s="162">
        <v>526</v>
      </c>
      <c r="B527" s="163" t="s">
        <v>1131</v>
      </c>
      <c r="C527" s="163" t="s">
        <v>1096</v>
      </c>
      <c r="D527" s="163" t="s">
        <v>1103</v>
      </c>
      <c r="E527" s="164">
        <v>3</v>
      </c>
      <c r="F527" s="165">
        <v>1.21</v>
      </c>
      <c r="G527" s="331" t="s">
        <v>1260</v>
      </c>
      <c r="H527" s="164" t="s">
        <v>1257</v>
      </c>
      <c r="I527" s="166">
        <v>59</v>
      </c>
    </row>
    <row r="528" spans="1:9">
      <c r="A528" s="162">
        <v>527</v>
      </c>
      <c r="B528" s="163" t="s">
        <v>1128</v>
      </c>
      <c r="C528" s="163" t="s">
        <v>1099</v>
      </c>
      <c r="D528" s="163" t="s">
        <v>1103</v>
      </c>
      <c r="E528" s="164">
        <v>9</v>
      </c>
      <c r="F528" s="165">
        <v>8.76</v>
      </c>
      <c r="G528" s="331" t="s">
        <v>1260</v>
      </c>
      <c r="H528" s="164" t="s">
        <v>1257</v>
      </c>
      <c r="I528" s="166">
        <v>71</v>
      </c>
    </row>
    <row r="529" spans="1:9">
      <c r="A529" s="162">
        <v>528</v>
      </c>
      <c r="B529" s="163" t="s">
        <v>1120</v>
      </c>
      <c r="C529" s="163" t="s">
        <v>1099</v>
      </c>
      <c r="D529" s="163" t="s">
        <v>1100</v>
      </c>
      <c r="E529" s="164">
        <v>4</v>
      </c>
      <c r="F529" s="165">
        <v>2.91</v>
      </c>
      <c r="G529" s="331" t="s">
        <v>1259</v>
      </c>
      <c r="H529" s="164" t="s">
        <v>1256</v>
      </c>
      <c r="I529" s="166">
        <v>52</v>
      </c>
    </row>
    <row r="530" spans="1:9">
      <c r="A530" s="162">
        <v>529</v>
      </c>
      <c r="B530" s="163" t="s">
        <v>206</v>
      </c>
      <c r="C530" s="163" t="s">
        <v>1096</v>
      </c>
      <c r="D530" s="163" t="s">
        <v>1097</v>
      </c>
      <c r="E530" s="164">
        <v>9</v>
      </c>
      <c r="F530" s="165">
        <v>6.53</v>
      </c>
      <c r="G530" s="331" t="s">
        <v>1260</v>
      </c>
      <c r="H530" s="164" t="s">
        <v>1257</v>
      </c>
      <c r="I530" s="166">
        <v>46</v>
      </c>
    </row>
    <row r="531" spans="1:9">
      <c r="A531" s="162">
        <v>530</v>
      </c>
      <c r="B531" s="163" t="s">
        <v>1104</v>
      </c>
      <c r="C531" s="163" t="s">
        <v>1099</v>
      </c>
      <c r="D531" s="163" t="s">
        <v>1100</v>
      </c>
      <c r="E531" s="164">
        <v>3</v>
      </c>
      <c r="F531" s="165">
        <v>9.86</v>
      </c>
      <c r="G531" s="331" t="s">
        <v>1260</v>
      </c>
      <c r="H531" s="164" t="s">
        <v>1257</v>
      </c>
      <c r="I531" s="166">
        <v>29</v>
      </c>
    </row>
    <row r="532" spans="1:9">
      <c r="A532" s="162">
        <v>531</v>
      </c>
      <c r="B532" s="163" t="s">
        <v>1107</v>
      </c>
      <c r="C532" s="163" t="s">
        <v>1096</v>
      </c>
      <c r="D532" s="163" t="s">
        <v>1105</v>
      </c>
      <c r="E532" s="164">
        <v>9</v>
      </c>
      <c r="F532" s="165">
        <v>4.68</v>
      </c>
      <c r="G532" s="331" t="s">
        <v>1260</v>
      </c>
      <c r="H532" s="164" t="s">
        <v>1257</v>
      </c>
      <c r="I532" s="166">
        <v>74</v>
      </c>
    </row>
    <row r="533" spans="1:9">
      <c r="A533" s="162">
        <v>532</v>
      </c>
      <c r="B533" s="163" t="s">
        <v>1138</v>
      </c>
      <c r="C533" s="163" t="s">
        <v>1096</v>
      </c>
      <c r="D533" s="163" t="s">
        <v>1105</v>
      </c>
      <c r="E533" s="164">
        <v>1</v>
      </c>
      <c r="F533" s="165">
        <v>7.9</v>
      </c>
      <c r="G533" s="331" t="s">
        <v>1259</v>
      </c>
      <c r="H533" s="164" t="s">
        <v>1257</v>
      </c>
      <c r="I533" s="166">
        <v>53</v>
      </c>
    </row>
    <row r="534" spans="1:9">
      <c r="A534" s="162">
        <v>533</v>
      </c>
      <c r="B534" s="163" t="s">
        <v>1115</v>
      </c>
      <c r="C534" s="163" t="s">
        <v>1096</v>
      </c>
      <c r="D534" s="163" t="s">
        <v>1105</v>
      </c>
      <c r="E534" s="164">
        <v>5</v>
      </c>
      <c r="F534" s="165">
        <v>2.2000000000000002</v>
      </c>
      <c r="G534" s="331" t="s">
        <v>1260</v>
      </c>
      <c r="H534" s="164" t="s">
        <v>1256</v>
      </c>
      <c r="I534" s="166">
        <v>67</v>
      </c>
    </row>
    <row r="535" spans="1:9">
      <c r="A535" s="162">
        <v>534</v>
      </c>
      <c r="B535" s="163" t="s">
        <v>1132</v>
      </c>
      <c r="C535" s="163" t="s">
        <v>1096</v>
      </c>
      <c r="D535" s="163" t="s">
        <v>1097</v>
      </c>
      <c r="E535" s="164">
        <v>1</v>
      </c>
      <c r="F535" s="165">
        <v>8.99</v>
      </c>
      <c r="G535" s="331" t="s">
        <v>1259</v>
      </c>
      <c r="H535" s="164" t="s">
        <v>1257</v>
      </c>
      <c r="I535" s="166">
        <v>76</v>
      </c>
    </row>
    <row r="536" spans="1:9">
      <c r="A536" s="162">
        <v>535</v>
      </c>
      <c r="B536" s="163" t="s">
        <v>1119</v>
      </c>
      <c r="C536" s="163" t="s">
        <v>1096</v>
      </c>
      <c r="D536" s="163" t="s">
        <v>1111</v>
      </c>
      <c r="E536" s="164">
        <v>6</v>
      </c>
      <c r="F536" s="165">
        <v>3.34</v>
      </c>
      <c r="G536" s="331" t="s">
        <v>1259</v>
      </c>
      <c r="H536" s="164" t="s">
        <v>1257</v>
      </c>
      <c r="I536" s="166">
        <v>49</v>
      </c>
    </row>
    <row r="537" spans="1:9">
      <c r="A537" s="162">
        <v>536</v>
      </c>
      <c r="B537" s="163" t="s">
        <v>1122</v>
      </c>
      <c r="C537" s="163" t="s">
        <v>1096</v>
      </c>
      <c r="D537" s="163" t="s">
        <v>1103</v>
      </c>
      <c r="E537" s="164">
        <v>1</v>
      </c>
      <c r="F537" s="165">
        <v>9.99</v>
      </c>
      <c r="G537" s="331" t="s">
        <v>1260</v>
      </c>
      <c r="H537" s="164" t="s">
        <v>1257</v>
      </c>
      <c r="I537" s="166">
        <v>42</v>
      </c>
    </row>
    <row r="538" spans="1:9">
      <c r="A538" s="162">
        <v>537</v>
      </c>
      <c r="B538" s="163" t="s">
        <v>1128</v>
      </c>
      <c r="C538" s="163" t="s">
        <v>1099</v>
      </c>
      <c r="D538" s="163" t="s">
        <v>1103</v>
      </c>
      <c r="E538" s="164">
        <v>1</v>
      </c>
      <c r="F538" s="165">
        <v>5.93</v>
      </c>
      <c r="G538" s="331" t="s">
        <v>1260</v>
      </c>
      <c r="H538" s="164" t="s">
        <v>1257</v>
      </c>
      <c r="I538" s="166">
        <v>57</v>
      </c>
    </row>
    <row r="539" spans="1:9">
      <c r="A539" s="162">
        <v>538</v>
      </c>
      <c r="B539" s="163" t="s">
        <v>1135</v>
      </c>
      <c r="C539" s="163" t="s">
        <v>1102</v>
      </c>
      <c r="D539" s="163" t="s">
        <v>1111</v>
      </c>
      <c r="E539" s="164">
        <v>4</v>
      </c>
      <c r="F539" s="165">
        <v>2.5299999999999998</v>
      </c>
      <c r="G539" s="331" t="s">
        <v>1259</v>
      </c>
      <c r="H539" s="164" t="s">
        <v>1257</v>
      </c>
      <c r="I539" s="166">
        <v>62</v>
      </c>
    </row>
    <row r="540" spans="1:9">
      <c r="A540" s="162">
        <v>539</v>
      </c>
      <c r="B540" s="163" t="s">
        <v>1128</v>
      </c>
      <c r="C540" s="163" t="s">
        <v>1099</v>
      </c>
      <c r="D540" s="163" t="s">
        <v>1100</v>
      </c>
      <c r="E540" s="164">
        <v>5</v>
      </c>
      <c r="F540" s="165">
        <v>5.46</v>
      </c>
      <c r="G540" s="331" t="s">
        <v>1259</v>
      </c>
      <c r="H540" s="164" t="s">
        <v>1256</v>
      </c>
      <c r="I540" s="166">
        <v>49</v>
      </c>
    </row>
    <row r="541" spans="1:9">
      <c r="A541" s="162">
        <v>540</v>
      </c>
      <c r="B541" s="163" t="s">
        <v>205</v>
      </c>
      <c r="C541" s="163" t="s">
        <v>1096</v>
      </c>
      <c r="D541" s="163" t="s">
        <v>1100</v>
      </c>
      <c r="E541" s="164">
        <v>6</v>
      </c>
      <c r="F541" s="165">
        <v>4.53</v>
      </c>
      <c r="G541" s="331" t="s">
        <v>1260</v>
      </c>
      <c r="H541" s="164" t="s">
        <v>1257</v>
      </c>
      <c r="I541" s="166">
        <v>48</v>
      </c>
    </row>
    <row r="542" spans="1:9">
      <c r="A542" s="162">
        <v>541</v>
      </c>
      <c r="B542" s="163" t="s">
        <v>1139</v>
      </c>
      <c r="C542" s="163" t="s">
        <v>1099</v>
      </c>
      <c r="D542" s="163" t="s">
        <v>1111</v>
      </c>
      <c r="E542" s="164">
        <v>7</v>
      </c>
      <c r="F542" s="165">
        <v>7.95</v>
      </c>
      <c r="G542" s="331" t="s">
        <v>1260</v>
      </c>
      <c r="H542" s="164" t="s">
        <v>1257</v>
      </c>
      <c r="I542" s="166">
        <v>27</v>
      </c>
    </row>
    <row r="543" spans="1:9">
      <c r="A543" s="162">
        <v>542</v>
      </c>
      <c r="B543" s="163" t="s">
        <v>206</v>
      </c>
      <c r="C543" s="163" t="s">
        <v>1096</v>
      </c>
      <c r="D543" s="163" t="s">
        <v>1103</v>
      </c>
      <c r="E543" s="164">
        <v>9</v>
      </c>
      <c r="F543" s="165">
        <v>9.7200000000000006</v>
      </c>
      <c r="G543" s="331" t="s">
        <v>1260</v>
      </c>
      <c r="H543" s="164" t="s">
        <v>1257</v>
      </c>
      <c r="I543" s="166">
        <v>69</v>
      </c>
    </row>
    <row r="544" spans="1:9">
      <c r="A544" s="162">
        <v>543</v>
      </c>
      <c r="B544" s="163" t="s">
        <v>1108</v>
      </c>
      <c r="C544" s="163" t="s">
        <v>1096</v>
      </c>
      <c r="D544" s="163" t="s">
        <v>1097</v>
      </c>
      <c r="E544" s="164">
        <v>10</v>
      </c>
      <c r="F544" s="165">
        <v>9.89</v>
      </c>
      <c r="G544" s="331" t="s">
        <v>1259</v>
      </c>
      <c r="H544" s="164" t="s">
        <v>1256</v>
      </c>
      <c r="I544" s="166">
        <v>49</v>
      </c>
    </row>
    <row r="545" spans="1:9">
      <c r="A545" s="162">
        <v>544</v>
      </c>
      <c r="B545" s="163" t="s">
        <v>1104</v>
      </c>
      <c r="C545" s="163" t="s">
        <v>1099</v>
      </c>
      <c r="D545" s="163" t="s">
        <v>1103</v>
      </c>
      <c r="E545" s="164">
        <v>7</v>
      </c>
      <c r="F545" s="165">
        <v>3.74</v>
      </c>
      <c r="G545" s="331" t="s">
        <v>1260</v>
      </c>
      <c r="H545" s="164" t="s">
        <v>1257</v>
      </c>
      <c r="I545" s="166">
        <v>35</v>
      </c>
    </row>
    <row r="546" spans="1:9">
      <c r="A546" s="162">
        <v>545</v>
      </c>
      <c r="B546" s="163" t="s">
        <v>1133</v>
      </c>
      <c r="C546" s="163" t="s">
        <v>1096</v>
      </c>
      <c r="D546" s="163" t="s">
        <v>1105</v>
      </c>
      <c r="E546" s="164">
        <v>9</v>
      </c>
      <c r="F546" s="165">
        <v>7.78</v>
      </c>
      <c r="G546" s="331" t="s">
        <v>1260</v>
      </c>
      <c r="H546" s="164" t="s">
        <v>1257</v>
      </c>
      <c r="I546" s="166">
        <v>40</v>
      </c>
    </row>
    <row r="547" spans="1:9">
      <c r="A547" s="162">
        <v>546</v>
      </c>
      <c r="B547" s="163" t="s">
        <v>1127</v>
      </c>
      <c r="C547" s="163" t="s">
        <v>1096</v>
      </c>
      <c r="D547" s="163" t="s">
        <v>1103</v>
      </c>
      <c r="E547" s="164">
        <v>7</v>
      </c>
      <c r="F547" s="165">
        <v>8.3800000000000008</v>
      </c>
      <c r="G547" s="331" t="s">
        <v>1260</v>
      </c>
      <c r="H547" s="164" t="s">
        <v>1256</v>
      </c>
      <c r="I547" s="166">
        <v>42</v>
      </c>
    </row>
    <row r="548" spans="1:9">
      <c r="A548" s="162">
        <v>547</v>
      </c>
      <c r="B548" s="163" t="s">
        <v>1108</v>
      </c>
      <c r="C548" s="163" t="s">
        <v>1096</v>
      </c>
      <c r="D548" s="163" t="s">
        <v>1100</v>
      </c>
      <c r="E548" s="164">
        <v>2</v>
      </c>
      <c r="F548" s="165">
        <v>9.92</v>
      </c>
      <c r="G548" s="331" t="s">
        <v>1260</v>
      </c>
      <c r="H548" s="164" t="s">
        <v>1256</v>
      </c>
      <c r="I548" s="166">
        <v>50</v>
      </c>
    </row>
    <row r="549" spans="1:9">
      <c r="A549" s="162">
        <v>548</v>
      </c>
      <c r="B549" s="163" t="s">
        <v>1118</v>
      </c>
      <c r="C549" s="163" t="s">
        <v>1099</v>
      </c>
      <c r="D549" s="163" t="s">
        <v>1103</v>
      </c>
      <c r="E549" s="164">
        <v>9</v>
      </c>
      <c r="F549" s="165">
        <v>8.77</v>
      </c>
      <c r="G549" s="331" t="s">
        <v>1260</v>
      </c>
      <c r="H549" s="164" t="s">
        <v>1256</v>
      </c>
      <c r="I549" s="166">
        <v>44</v>
      </c>
    </row>
    <row r="550" spans="1:9">
      <c r="A550" s="162">
        <v>549</v>
      </c>
      <c r="B550" s="163" t="s">
        <v>1125</v>
      </c>
      <c r="C550" s="163" t="s">
        <v>1096</v>
      </c>
      <c r="D550" s="163" t="s">
        <v>1105</v>
      </c>
      <c r="E550" s="164">
        <v>1</v>
      </c>
      <c r="F550" s="165">
        <v>8.0399999999999991</v>
      </c>
      <c r="G550" s="331" t="s">
        <v>1260</v>
      </c>
      <c r="H550" s="164" t="s">
        <v>1257</v>
      </c>
      <c r="I550" s="166">
        <v>69</v>
      </c>
    </row>
    <row r="551" spans="1:9">
      <c r="A551" s="162">
        <v>550</v>
      </c>
      <c r="B551" s="163" t="s">
        <v>1142</v>
      </c>
      <c r="C551" s="163" t="s">
        <v>1099</v>
      </c>
      <c r="D551" s="163" t="s">
        <v>1103</v>
      </c>
      <c r="E551" s="164">
        <v>1</v>
      </c>
      <c r="F551" s="165">
        <v>4.38</v>
      </c>
      <c r="G551" s="331" t="s">
        <v>1260</v>
      </c>
      <c r="H551" s="164" t="s">
        <v>1257</v>
      </c>
      <c r="I551" s="166">
        <v>55</v>
      </c>
    </row>
    <row r="552" spans="1:9">
      <c r="A552" s="162">
        <v>551</v>
      </c>
      <c r="B552" s="163" t="s">
        <v>1138</v>
      </c>
      <c r="C552" s="163" t="s">
        <v>1096</v>
      </c>
      <c r="D552" s="163" t="s">
        <v>1105</v>
      </c>
      <c r="E552" s="164">
        <v>2</v>
      </c>
      <c r="F552" s="165">
        <v>5.09</v>
      </c>
      <c r="G552" s="331" t="s">
        <v>1260</v>
      </c>
      <c r="H552" s="164" t="s">
        <v>1256</v>
      </c>
      <c r="I552" s="166">
        <v>54</v>
      </c>
    </row>
    <row r="553" spans="1:9">
      <c r="A553" s="162">
        <v>552</v>
      </c>
      <c r="B553" s="163" t="s">
        <v>1106</v>
      </c>
      <c r="C553" s="163" t="s">
        <v>1096</v>
      </c>
      <c r="D553" s="163" t="s">
        <v>1103</v>
      </c>
      <c r="E553" s="164">
        <v>7</v>
      </c>
      <c r="F553" s="165">
        <v>1.55</v>
      </c>
      <c r="G553" s="331" t="s">
        <v>1260</v>
      </c>
      <c r="H553" s="164" t="s">
        <v>1257</v>
      </c>
      <c r="I553" s="166">
        <v>50</v>
      </c>
    </row>
    <row r="554" spans="1:9">
      <c r="A554" s="162">
        <v>553</v>
      </c>
      <c r="B554" s="163" t="s">
        <v>1136</v>
      </c>
      <c r="C554" s="163" t="s">
        <v>1096</v>
      </c>
      <c r="D554" s="163" t="s">
        <v>1097</v>
      </c>
      <c r="E554" s="164">
        <v>1</v>
      </c>
      <c r="F554" s="165">
        <v>5.98</v>
      </c>
      <c r="G554" s="331" t="s">
        <v>1259</v>
      </c>
      <c r="H554" s="164" t="s">
        <v>1257</v>
      </c>
      <c r="I554" s="166">
        <v>40</v>
      </c>
    </row>
    <row r="555" spans="1:9">
      <c r="A555" s="162">
        <v>554</v>
      </c>
      <c r="B555" s="163" t="s">
        <v>1118</v>
      </c>
      <c r="C555" s="163" t="s">
        <v>1099</v>
      </c>
      <c r="D555" s="163" t="s">
        <v>1103</v>
      </c>
      <c r="E555" s="164">
        <v>4</v>
      </c>
      <c r="F555" s="165">
        <v>7.77</v>
      </c>
      <c r="G555" s="331" t="s">
        <v>1260</v>
      </c>
      <c r="H555" s="164" t="s">
        <v>1257</v>
      </c>
      <c r="I555" s="166">
        <v>39</v>
      </c>
    </row>
    <row r="556" spans="1:9">
      <c r="A556" s="162">
        <v>555</v>
      </c>
      <c r="B556" s="163" t="s">
        <v>1098</v>
      </c>
      <c r="C556" s="163" t="s">
        <v>1099</v>
      </c>
      <c r="D556" s="163" t="s">
        <v>1105</v>
      </c>
      <c r="E556" s="164">
        <v>6</v>
      </c>
      <c r="F556" s="165">
        <v>5.03</v>
      </c>
      <c r="G556" s="331" t="s">
        <v>1260</v>
      </c>
      <c r="H556" s="164" t="s">
        <v>1256</v>
      </c>
      <c r="I556" s="166">
        <v>51</v>
      </c>
    </row>
    <row r="557" spans="1:9">
      <c r="A557" s="162">
        <v>556</v>
      </c>
      <c r="B557" s="163" t="s">
        <v>1108</v>
      </c>
      <c r="C557" s="163" t="s">
        <v>1096</v>
      </c>
      <c r="D557" s="163" t="s">
        <v>1103</v>
      </c>
      <c r="E557" s="164">
        <v>5</v>
      </c>
      <c r="F557" s="165">
        <v>7.92</v>
      </c>
      <c r="G557" s="331" t="s">
        <v>1259</v>
      </c>
      <c r="H557" s="164" t="s">
        <v>1257</v>
      </c>
      <c r="I557" s="166">
        <v>54</v>
      </c>
    </row>
    <row r="558" spans="1:9">
      <c r="A558" s="162">
        <v>557</v>
      </c>
      <c r="B558" s="163" t="s">
        <v>1121</v>
      </c>
      <c r="C558" s="163" t="s">
        <v>1099</v>
      </c>
      <c r="D558" s="163" t="s">
        <v>1097</v>
      </c>
      <c r="E558" s="164">
        <v>9</v>
      </c>
      <c r="F558" s="165">
        <v>6.63</v>
      </c>
      <c r="G558" s="331" t="s">
        <v>1260</v>
      </c>
      <c r="H558" s="164" t="s">
        <v>1256</v>
      </c>
      <c r="I558" s="166">
        <v>37</v>
      </c>
    </row>
    <row r="559" spans="1:9">
      <c r="A559" s="162">
        <v>558</v>
      </c>
      <c r="B559" s="163" t="s">
        <v>1143</v>
      </c>
      <c r="C559" s="163" t="s">
        <v>1099</v>
      </c>
      <c r="D559" s="163" t="s">
        <v>1097</v>
      </c>
      <c r="E559" s="164">
        <v>2</v>
      </c>
      <c r="F559" s="165">
        <v>4.71</v>
      </c>
      <c r="G559" s="331" t="s">
        <v>1260</v>
      </c>
      <c r="H559" s="164" t="s">
        <v>1257</v>
      </c>
      <c r="I559" s="166">
        <v>48</v>
      </c>
    </row>
    <row r="560" spans="1:9">
      <c r="A560" s="162">
        <v>559</v>
      </c>
      <c r="B560" s="163" t="s">
        <v>1108</v>
      </c>
      <c r="C560" s="163" t="s">
        <v>1096</v>
      </c>
      <c r="D560" s="163" t="s">
        <v>1103</v>
      </c>
      <c r="E560" s="164">
        <v>3</v>
      </c>
      <c r="F560" s="165">
        <v>3.59</v>
      </c>
      <c r="G560" s="331" t="s">
        <v>1260</v>
      </c>
      <c r="H560" s="164" t="s">
        <v>1257</v>
      </c>
      <c r="I560" s="166">
        <v>35</v>
      </c>
    </row>
    <row r="561" spans="1:9">
      <c r="A561" s="162">
        <v>560</v>
      </c>
      <c r="B561" s="163" t="s">
        <v>1143</v>
      </c>
      <c r="C561" s="163" t="s">
        <v>1099</v>
      </c>
      <c r="D561" s="163" t="s">
        <v>1103</v>
      </c>
      <c r="E561" s="164">
        <v>8</v>
      </c>
      <c r="F561" s="165">
        <v>4.45</v>
      </c>
      <c r="G561" s="331" t="s">
        <v>1260</v>
      </c>
      <c r="H561" s="164" t="s">
        <v>1257</v>
      </c>
      <c r="I561" s="166">
        <v>44</v>
      </c>
    </row>
    <row r="562" spans="1:9">
      <c r="A562" s="162">
        <v>561</v>
      </c>
      <c r="B562" s="163" t="s">
        <v>1141</v>
      </c>
      <c r="C562" s="163" t="s">
        <v>1096</v>
      </c>
      <c r="D562" s="163" t="s">
        <v>1105</v>
      </c>
      <c r="E562" s="164">
        <v>5</v>
      </c>
      <c r="F562" s="165">
        <v>1.84</v>
      </c>
      <c r="G562" s="331" t="s">
        <v>1260</v>
      </c>
      <c r="H562" s="164" t="s">
        <v>1256</v>
      </c>
      <c r="I562" s="166">
        <v>54</v>
      </c>
    </row>
    <row r="563" spans="1:9">
      <c r="A563" s="162">
        <v>562</v>
      </c>
      <c r="B563" s="163" t="s">
        <v>1112</v>
      </c>
      <c r="C563" s="163" t="s">
        <v>1113</v>
      </c>
      <c r="D563" s="163" t="s">
        <v>1103</v>
      </c>
      <c r="E563" s="164">
        <v>7</v>
      </c>
      <c r="F563" s="165">
        <v>6.18</v>
      </c>
      <c r="G563" s="331" t="s">
        <v>1259</v>
      </c>
      <c r="H563" s="164" t="s">
        <v>1257</v>
      </c>
      <c r="I563" s="166">
        <v>58</v>
      </c>
    </row>
    <row r="564" spans="1:9">
      <c r="A564" s="162">
        <v>563</v>
      </c>
      <c r="B564" s="163" t="s">
        <v>1095</v>
      </c>
      <c r="C564" s="163" t="s">
        <v>1096</v>
      </c>
      <c r="D564" s="163" t="s">
        <v>1103</v>
      </c>
      <c r="E564" s="164">
        <v>3</v>
      </c>
      <c r="F564" s="165">
        <v>6.7</v>
      </c>
      <c r="G564" s="331" t="s">
        <v>1260</v>
      </c>
      <c r="H564" s="164" t="s">
        <v>1257</v>
      </c>
      <c r="I564" s="166">
        <v>26</v>
      </c>
    </row>
    <row r="565" spans="1:9">
      <c r="A565" s="162">
        <v>564</v>
      </c>
      <c r="B565" s="163" t="s">
        <v>1141</v>
      </c>
      <c r="C565" s="163" t="s">
        <v>1096</v>
      </c>
      <c r="D565" s="163" t="s">
        <v>1103</v>
      </c>
      <c r="E565" s="164">
        <v>7</v>
      </c>
      <c r="F565" s="165">
        <v>4.5</v>
      </c>
      <c r="G565" s="331" t="s">
        <v>1260</v>
      </c>
      <c r="H565" s="164" t="s">
        <v>1257</v>
      </c>
      <c r="I565" s="166">
        <v>79</v>
      </c>
    </row>
    <row r="566" spans="1:9">
      <c r="A566" s="162">
        <v>565</v>
      </c>
      <c r="B566" s="163" t="s">
        <v>1104</v>
      </c>
      <c r="C566" s="163" t="s">
        <v>1099</v>
      </c>
      <c r="D566" s="163" t="s">
        <v>1103</v>
      </c>
      <c r="E566" s="164">
        <v>9</v>
      </c>
      <c r="F566" s="165">
        <v>2.62</v>
      </c>
      <c r="G566" s="331" t="s">
        <v>1260</v>
      </c>
      <c r="H566" s="164" t="s">
        <v>1257</v>
      </c>
      <c r="I566" s="166">
        <v>69</v>
      </c>
    </row>
    <row r="567" spans="1:9">
      <c r="A567" s="162">
        <v>566</v>
      </c>
      <c r="B567" s="163" t="s">
        <v>1124</v>
      </c>
      <c r="C567" s="163" t="s">
        <v>1113</v>
      </c>
      <c r="D567" s="163" t="s">
        <v>1103</v>
      </c>
      <c r="E567" s="164">
        <v>1</v>
      </c>
      <c r="F567" s="165">
        <v>4.0599999999999996</v>
      </c>
      <c r="G567" s="331" t="s">
        <v>1260</v>
      </c>
      <c r="H567" s="164" t="s">
        <v>1256</v>
      </c>
      <c r="I567" s="166">
        <v>32</v>
      </c>
    </row>
    <row r="568" spans="1:9">
      <c r="A568" s="162">
        <v>567</v>
      </c>
      <c r="B568" s="163" t="s">
        <v>1127</v>
      </c>
      <c r="C568" s="163" t="s">
        <v>1096</v>
      </c>
      <c r="D568" s="163" t="s">
        <v>1103</v>
      </c>
      <c r="E568" s="164">
        <v>6</v>
      </c>
      <c r="F568" s="165">
        <v>1.02</v>
      </c>
      <c r="G568" s="331" t="s">
        <v>1260</v>
      </c>
      <c r="H568" s="164" t="s">
        <v>1256</v>
      </c>
      <c r="I568" s="166">
        <v>73</v>
      </c>
    </row>
    <row r="569" spans="1:9">
      <c r="A569" s="162">
        <v>568</v>
      </c>
      <c r="B569" s="163" t="s">
        <v>1140</v>
      </c>
      <c r="C569" s="163" t="s">
        <v>1102</v>
      </c>
      <c r="D569" s="163" t="s">
        <v>1100</v>
      </c>
      <c r="E569" s="164">
        <v>5</v>
      </c>
      <c r="F569" s="165">
        <v>9.6300000000000008</v>
      </c>
      <c r="G569" s="331" t="s">
        <v>1259</v>
      </c>
      <c r="H569" s="164" t="s">
        <v>1257</v>
      </c>
      <c r="I569" s="166">
        <v>57</v>
      </c>
    </row>
    <row r="570" spans="1:9">
      <c r="A570" s="162">
        <v>569</v>
      </c>
      <c r="B570" s="163" t="s">
        <v>1108</v>
      </c>
      <c r="C570" s="163" t="s">
        <v>1096</v>
      </c>
      <c r="D570" s="163" t="s">
        <v>1103</v>
      </c>
      <c r="E570" s="164">
        <v>3</v>
      </c>
      <c r="F570" s="165">
        <v>1.22</v>
      </c>
      <c r="G570" s="331" t="s">
        <v>1260</v>
      </c>
      <c r="H570" s="164" t="s">
        <v>1257</v>
      </c>
      <c r="I570" s="166">
        <v>46</v>
      </c>
    </row>
    <row r="571" spans="1:9">
      <c r="A571" s="162">
        <v>570</v>
      </c>
      <c r="B571" s="163" t="s">
        <v>1110</v>
      </c>
      <c r="C571" s="163" t="s">
        <v>1096</v>
      </c>
      <c r="D571" s="163" t="s">
        <v>1103</v>
      </c>
      <c r="E571" s="164">
        <v>6</v>
      </c>
      <c r="F571" s="165">
        <v>2</v>
      </c>
      <c r="G571" s="331" t="s">
        <v>1260</v>
      </c>
      <c r="H571" s="164" t="s">
        <v>1257</v>
      </c>
      <c r="I571" s="166">
        <v>30</v>
      </c>
    </row>
    <row r="572" spans="1:9">
      <c r="A572" s="162">
        <v>571</v>
      </c>
      <c r="B572" s="163" t="s">
        <v>1112</v>
      </c>
      <c r="C572" s="163" t="s">
        <v>1113</v>
      </c>
      <c r="D572" s="163" t="s">
        <v>1105</v>
      </c>
      <c r="E572" s="164">
        <v>6</v>
      </c>
      <c r="F572" s="165">
        <v>3.07</v>
      </c>
      <c r="G572" s="331" t="s">
        <v>1260</v>
      </c>
      <c r="H572" s="164" t="s">
        <v>1257</v>
      </c>
      <c r="I572" s="166">
        <v>27</v>
      </c>
    </row>
    <row r="573" spans="1:9">
      <c r="A573" s="162">
        <v>572</v>
      </c>
      <c r="B573" s="163" t="s">
        <v>1117</v>
      </c>
      <c r="C573" s="163" t="s">
        <v>1099</v>
      </c>
      <c r="D573" s="163" t="s">
        <v>1103</v>
      </c>
      <c r="E573" s="164">
        <v>3</v>
      </c>
      <c r="F573" s="165">
        <v>9.27</v>
      </c>
      <c r="G573" s="331" t="s">
        <v>1260</v>
      </c>
      <c r="H573" s="164" t="s">
        <v>1257</v>
      </c>
      <c r="I573" s="166">
        <v>46</v>
      </c>
    </row>
    <row r="574" spans="1:9">
      <c r="A574" s="162">
        <v>573</v>
      </c>
      <c r="B574" s="163" t="s">
        <v>1125</v>
      </c>
      <c r="C574" s="163" t="s">
        <v>1096</v>
      </c>
      <c r="D574" s="163" t="s">
        <v>1111</v>
      </c>
      <c r="E574" s="164">
        <v>9</v>
      </c>
      <c r="F574" s="165">
        <v>7.45</v>
      </c>
      <c r="G574" s="331" t="s">
        <v>1259</v>
      </c>
      <c r="H574" s="164" t="s">
        <v>1256</v>
      </c>
      <c r="I574" s="166">
        <v>77</v>
      </c>
    </row>
    <row r="575" spans="1:9">
      <c r="A575" s="162">
        <v>574</v>
      </c>
      <c r="B575" s="163" t="s">
        <v>1138</v>
      </c>
      <c r="C575" s="163" t="s">
        <v>1096</v>
      </c>
      <c r="D575" s="163" t="s">
        <v>1105</v>
      </c>
      <c r="E575" s="164">
        <v>7</v>
      </c>
      <c r="F575" s="165">
        <v>3.84</v>
      </c>
      <c r="G575" s="331" t="s">
        <v>1260</v>
      </c>
      <c r="H575" s="164" t="s">
        <v>1257</v>
      </c>
      <c r="I575" s="166">
        <v>64</v>
      </c>
    </row>
    <row r="576" spans="1:9">
      <c r="A576" s="162">
        <v>575</v>
      </c>
      <c r="B576" s="163" t="s">
        <v>1116</v>
      </c>
      <c r="C576" s="163" t="s">
        <v>1096</v>
      </c>
      <c r="D576" s="163" t="s">
        <v>1103</v>
      </c>
      <c r="E576" s="164">
        <v>6</v>
      </c>
      <c r="F576" s="165">
        <v>6.04</v>
      </c>
      <c r="G576" s="331" t="s">
        <v>1260</v>
      </c>
      <c r="H576" s="164" t="s">
        <v>1257</v>
      </c>
      <c r="I576" s="166">
        <v>53</v>
      </c>
    </row>
    <row r="577" spans="1:9">
      <c r="A577" s="162">
        <v>576</v>
      </c>
      <c r="B577" s="163" t="s">
        <v>1124</v>
      </c>
      <c r="C577" s="163" t="s">
        <v>1113</v>
      </c>
      <c r="D577" s="163" t="s">
        <v>1111</v>
      </c>
      <c r="E577" s="164">
        <v>7</v>
      </c>
      <c r="F577" s="165">
        <v>5.0199999999999996</v>
      </c>
      <c r="G577" s="331" t="s">
        <v>1259</v>
      </c>
      <c r="H577" s="164" t="s">
        <v>1257</v>
      </c>
      <c r="I577" s="166">
        <v>28</v>
      </c>
    </row>
    <row r="578" spans="1:9">
      <c r="A578" s="162">
        <v>577</v>
      </c>
      <c r="B578" s="163" t="s">
        <v>1106</v>
      </c>
      <c r="C578" s="163" t="s">
        <v>1096</v>
      </c>
      <c r="D578" s="163" t="s">
        <v>1097</v>
      </c>
      <c r="E578" s="164">
        <v>7</v>
      </c>
      <c r="F578" s="165">
        <v>7.55</v>
      </c>
      <c r="G578" s="331" t="s">
        <v>1260</v>
      </c>
      <c r="H578" s="164" t="s">
        <v>1257</v>
      </c>
      <c r="I578" s="166">
        <v>52</v>
      </c>
    </row>
    <row r="579" spans="1:9">
      <c r="A579" s="162">
        <v>578</v>
      </c>
      <c r="B579" s="163" t="s">
        <v>1118</v>
      </c>
      <c r="C579" s="163" t="s">
        <v>1099</v>
      </c>
      <c r="D579" s="163" t="s">
        <v>1111</v>
      </c>
      <c r="E579" s="164">
        <v>6</v>
      </c>
      <c r="F579" s="165">
        <v>5.36</v>
      </c>
      <c r="G579" s="331" t="s">
        <v>1260</v>
      </c>
      <c r="H579" s="164" t="s">
        <v>1256</v>
      </c>
      <c r="I579" s="166">
        <v>41</v>
      </c>
    </row>
    <row r="580" spans="1:9">
      <c r="A580" s="162">
        <v>579</v>
      </c>
      <c r="B580" s="163" t="s">
        <v>1123</v>
      </c>
      <c r="C580" s="163" t="s">
        <v>1099</v>
      </c>
      <c r="D580" s="163" t="s">
        <v>1105</v>
      </c>
      <c r="E580" s="164">
        <v>2</v>
      </c>
      <c r="F580" s="165">
        <v>6.73</v>
      </c>
      <c r="G580" s="331" t="s">
        <v>1260</v>
      </c>
      <c r="H580" s="164" t="s">
        <v>1257</v>
      </c>
      <c r="I580" s="166">
        <v>71</v>
      </c>
    </row>
    <row r="581" spans="1:9">
      <c r="A581" s="162">
        <v>580</v>
      </c>
      <c r="B581" s="163" t="s">
        <v>1121</v>
      </c>
      <c r="C581" s="163" t="s">
        <v>1099</v>
      </c>
      <c r="D581" s="163" t="s">
        <v>1097</v>
      </c>
      <c r="E581" s="164">
        <v>9</v>
      </c>
      <c r="F581" s="165">
        <v>3.58</v>
      </c>
      <c r="G581" s="331" t="s">
        <v>1260</v>
      </c>
      <c r="H581" s="164" t="s">
        <v>1257</v>
      </c>
      <c r="I581" s="166">
        <v>34</v>
      </c>
    </row>
    <row r="582" spans="1:9">
      <c r="A582" s="162">
        <v>581</v>
      </c>
      <c r="B582" s="163" t="s">
        <v>1128</v>
      </c>
      <c r="C582" s="163" t="s">
        <v>1099</v>
      </c>
      <c r="D582" s="163" t="s">
        <v>1111</v>
      </c>
      <c r="E582" s="164">
        <v>4</v>
      </c>
      <c r="F582" s="165">
        <v>5.07</v>
      </c>
      <c r="G582" s="331" t="s">
        <v>1260</v>
      </c>
      <c r="H582" s="164" t="s">
        <v>1257</v>
      </c>
      <c r="I582" s="166">
        <v>47</v>
      </c>
    </row>
    <row r="583" spans="1:9">
      <c r="A583" s="162">
        <v>582</v>
      </c>
      <c r="B583" s="163" t="s">
        <v>1107</v>
      </c>
      <c r="C583" s="163" t="s">
        <v>1096</v>
      </c>
      <c r="D583" s="163" t="s">
        <v>1105</v>
      </c>
      <c r="E583" s="164">
        <v>8</v>
      </c>
      <c r="F583" s="165">
        <v>7.85</v>
      </c>
      <c r="G583" s="331" t="s">
        <v>1260</v>
      </c>
      <c r="H583" s="164" t="s">
        <v>1256</v>
      </c>
      <c r="I583" s="166">
        <v>58</v>
      </c>
    </row>
    <row r="584" spans="1:9">
      <c r="A584" s="162">
        <v>583</v>
      </c>
      <c r="B584" s="163" t="s">
        <v>1129</v>
      </c>
      <c r="C584" s="163" t="s">
        <v>1096</v>
      </c>
      <c r="D584" s="163" t="s">
        <v>1105</v>
      </c>
      <c r="E584" s="164">
        <v>10</v>
      </c>
      <c r="F584" s="165">
        <v>3.92</v>
      </c>
      <c r="G584" s="331" t="s">
        <v>1260</v>
      </c>
      <c r="H584" s="164" t="s">
        <v>1257</v>
      </c>
      <c r="I584" s="166">
        <v>20</v>
      </c>
    </row>
    <row r="585" spans="1:9">
      <c r="A585" s="162">
        <v>584</v>
      </c>
      <c r="B585" s="163" t="s">
        <v>1115</v>
      </c>
      <c r="C585" s="163" t="s">
        <v>1096</v>
      </c>
      <c r="D585" s="163" t="s">
        <v>1103</v>
      </c>
      <c r="E585" s="164">
        <v>6</v>
      </c>
      <c r="F585" s="165">
        <v>8.7799999999999994</v>
      </c>
      <c r="G585" s="331" t="s">
        <v>1260</v>
      </c>
      <c r="H585" s="164" t="s">
        <v>1257</v>
      </c>
      <c r="I585" s="166">
        <v>36</v>
      </c>
    </row>
    <row r="586" spans="1:9">
      <c r="A586" s="162">
        <v>585</v>
      </c>
      <c r="B586" s="163" t="s">
        <v>1110</v>
      </c>
      <c r="C586" s="163" t="s">
        <v>1096</v>
      </c>
      <c r="D586" s="163" t="s">
        <v>1097</v>
      </c>
      <c r="E586" s="164">
        <v>5</v>
      </c>
      <c r="F586" s="165">
        <v>6.09</v>
      </c>
      <c r="G586" s="331" t="s">
        <v>1260</v>
      </c>
      <c r="H586" s="164" t="s">
        <v>1257</v>
      </c>
      <c r="I586" s="166">
        <v>56</v>
      </c>
    </row>
    <row r="587" spans="1:9">
      <c r="A587" s="162">
        <v>586</v>
      </c>
      <c r="B587" s="163" t="s">
        <v>1140</v>
      </c>
      <c r="C587" s="163" t="s">
        <v>1102</v>
      </c>
      <c r="D587" s="163" t="s">
        <v>1105</v>
      </c>
      <c r="E587" s="164">
        <v>4</v>
      </c>
      <c r="F587" s="165">
        <v>1.04</v>
      </c>
      <c r="G587" s="331" t="s">
        <v>1260</v>
      </c>
      <c r="H587" s="164" t="s">
        <v>1257</v>
      </c>
      <c r="I587" s="166">
        <v>58</v>
      </c>
    </row>
    <row r="588" spans="1:9">
      <c r="A588" s="162">
        <v>587</v>
      </c>
      <c r="B588" s="163" t="s">
        <v>1138</v>
      </c>
      <c r="C588" s="163" t="s">
        <v>1096</v>
      </c>
      <c r="D588" s="163" t="s">
        <v>1097</v>
      </c>
      <c r="E588" s="164">
        <v>7</v>
      </c>
      <c r="F588" s="165">
        <v>2.81</v>
      </c>
      <c r="G588" s="331" t="s">
        <v>1259</v>
      </c>
      <c r="H588" s="164" t="s">
        <v>1257</v>
      </c>
      <c r="I588" s="166">
        <v>53</v>
      </c>
    </row>
    <row r="589" spans="1:9">
      <c r="A589" s="162">
        <v>588</v>
      </c>
      <c r="B589" s="163" t="s">
        <v>1141</v>
      </c>
      <c r="C589" s="163" t="s">
        <v>1096</v>
      </c>
      <c r="D589" s="163" t="s">
        <v>1097</v>
      </c>
      <c r="E589" s="164">
        <v>3</v>
      </c>
      <c r="F589" s="165">
        <v>5.31</v>
      </c>
      <c r="G589" s="331" t="s">
        <v>1259</v>
      </c>
      <c r="H589" s="164" t="s">
        <v>1257</v>
      </c>
      <c r="I589" s="166">
        <v>61</v>
      </c>
    </row>
    <row r="590" spans="1:9">
      <c r="A590" s="162">
        <v>589</v>
      </c>
      <c r="B590" s="163" t="s">
        <v>1117</v>
      </c>
      <c r="C590" s="163" t="s">
        <v>1099</v>
      </c>
      <c r="D590" s="163" t="s">
        <v>1105</v>
      </c>
      <c r="E590" s="164">
        <v>8</v>
      </c>
      <c r="F590" s="165">
        <v>6.17</v>
      </c>
      <c r="G590" s="331" t="s">
        <v>1260</v>
      </c>
      <c r="H590" s="164" t="s">
        <v>1257</v>
      </c>
      <c r="I590" s="166">
        <v>24</v>
      </c>
    </row>
    <row r="591" spans="1:9">
      <c r="A591" s="162">
        <v>590</v>
      </c>
      <c r="B591" s="163" t="s">
        <v>1142</v>
      </c>
      <c r="C591" s="163" t="s">
        <v>1099</v>
      </c>
      <c r="D591" s="163" t="s">
        <v>1103</v>
      </c>
      <c r="E591" s="164">
        <v>7</v>
      </c>
      <c r="F591" s="165">
        <v>4.4000000000000004</v>
      </c>
      <c r="G591" s="331" t="s">
        <v>1260</v>
      </c>
      <c r="H591" s="164" t="s">
        <v>1257</v>
      </c>
      <c r="I591" s="166">
        <v>51</v>
      </c>
    </row>
    <row r="592" spans="1:9">
      <c r="A592" s="162">
        <v>591</v>
      </c>
      <c r="B592" s="163" t="s">
        <v>1117</v>
      </c>
      <c r="C592" s="163" t="s">
        <v>1099</v>
      </c>
      <c r="D592" s="163" t="s">
        <v>1103</v>
      </c>
      <c r="E592" s="164">
        <v>10</v>
      </c>
      <c r="F592" s="165">
        <v>2.42</v>
      </c>
      <c r="G592" s="331" t="s">
        <v>1259</v>
      </c>
      <c r="H592" s="164" t="s">
        <v>1257</v>
      </c>
      <c r="I592" s="166">
        <v>40</v>
      </c>
    </row>
    <row r="593" spans="1:9">
      <c r="A593" s="162">
        <v>592</v>
      </c>
      <c r="B593" s="163" t="s">
        <v>1125</v>
      </c>
      <c r="C593" s="163" t="s">
        <v>1096</v>
      </c>
      <c r="D593" s="163" t="s">
        <v>1103</v>
      </c>
      <c r="E593" s="164">
        <v>5</v>
      </c>
      <c r="F593" s="165">
        <v>4.21</v>
      </c>
      <c r="G593" s="331" t="s">
        <v>1260</v>
      </c>
      <c r="H593" s="164" t="s">
        <v>1257</v>
      </c>
      <c r="I593" s="166">
        <v>29</v>
      </c>
    </row>
    <row r="594" spans="1:9">
      <c r="A594" s="162">
        <v>593</v>
      </c>
      <c r="B594" s="163" t="s">
        <v>1127</v>
      </c>
      <c r="C594" s="163" t="s">
        <v>1096</v>
      </c>
      <c r="D594" s="163" t="s">
        <v>1111</v>
      </c>
      <c r="E594" s="164">
        <v>5</v>
      </c>
      <c r="F594" s="165">
        <v>8.44</v>
      </c>
      <c r="G594" s="331" t="s">
        <v>1259</v>
      </c>
      <c r="H594" s="164" t="s">
        <v>1257</v>
      </c>
      <c r="I594" s="166">
        <v>37</v>
      </c>
    </row>
    <row r="595" spans="1:9">
      <c r="A595" s="162">
        <v>594</v>
      </c>
      <c r="B595" s="163" t="s">
        <v>1135</v>
      </c>
      <c r="C595" s="163" t="s">
        <v>1102</v>
      </c>
      <c r="D595" s="163" t="s">
        <v>1111</v>
      </c>
      <c r="E595" s="164">
        <v>5</v>
      </c>
      <c r="F595" s="165">
        <v>5.93</v>
      </c>
      <c r="G595" s="331" t="s">
        <v>1260</v>
      </c>
      <c r="H595" s="164" t="s">
        <v>1257</v>
      </c>
      <c r="I595" s="166">
        <v>46</v>
      </c>
    </row>
    <row r="596" spans="1:9">
      <c r="A596" s="162">
        <v>595</v>
      </c>
      <c r="B596" s="163" t="s">
        <v>1106</v>
      </c>
      <c r="C596" s="163" t="s">
        <v>1096</v>
      </c>
      <c r="D596" s="163" t="s">
        <v>1103</v>
      </c>
      <c r="E596" s="164">
        <v>1</v>
      </c>
      <c r="F596" s="165">
        <v>7.39</v>
      </c>
      <c r="G596" s="331" t="s">
        <v>1259</v>
      </c>
      <c r="H596" s="164" t="s">
        <v>1257</v>
      </c>
      <c r="I596" s="166">
        <v>68</v>
      </c>
    </row>
    <row r="597" spans="1:9">
      <c r="A597" s="162">
        <v>596</v>
      </c>
      <c r="B597" s="163" t="s">
        <v>1129</v>
      </c>
      <c r="C597" s="163" t="s">
        <v>1096</v>
      </c>
      <c r="D597" s="163" t="s">
        <v>1097</v>
      </c>
      <c r="E597" s="164">
        <v>10</v>
      </c>
      <c r="F597" s="165">
        <v>9.18</v>
      </c>
      <c r="G597" s="331" t="s">
        <v>1260</v>
      </c>
      <c r="H597" s="164" t="s">
        <v>1256</v>
      </c>
      <c r="I597" s="166">
        <v>49</v>
      </c>
    </row>
    <row r="598" spans="1:9">
      <c r="A598" s="162">
        <v>597</v>
      </c>
      <c r="B598" s="163" t="s">
        <v>1101</v>
      </c>
      <c r="C598" s="163" t="s">
        <v>1102</v>
      </c>
      <c r="D598" s="163" t="s">
        <v>1103</v>
      </c>
      <c r="E598" s="164">
        <v>8</v>
      </c>
      <c r="F598" s="165">
        <v>7.72</v>
      </c>
      <c r="G598" s="331" t="s">
        <v>1260</v>
      </c>
      <c r="H598" s="164" t="s">
        <v>1257</v>
      </c>
      <c r="I598" s="166">
        <v>27</v>
      </c>
    </row>
    <row r="599" spans="1:9">
      <c r="A599" s="162">
        <v>598</v>
      </c>
      <c r="B599" s="163" t="s">
        <v>1138</v>
      </c>
      <c r="C599" s="163" t="s">
        <v>1096</v>
      </c>
      <c r="D599" s="163" t="s">
        <v>1103</v>
      </c>
      <c r="E599" s="164">
        <v>8</v>
      </c>
      <c r="F599" s="165">
        <v>2.64</v>
      </c>
      <c r="G599" s="331" t="s">
        <v>1260</v>
      </c>
      <c r="H599" s="164" t="s">
        <v>1257</v>
      </c>
      <c r="I599" s="166">
        <v>22</v>
      </c>
    </row>
    <row r="600" spans="1:9">
      <c r="A600" s="162">
        <v>599</v>
      </c>
      <c r="B600" s="163" t="s">
        <v>1101</v>
      </c>
      <c r="C600" s="163" t="s">
        <v>1102</v>
      </c>
      <c r="D600" s="163" t="s">
        <v>1103</v>
      </c>
      <c r="E600" s="164">
        <v>3</v>
      </c>
      <c r="F600" s="165">
        <v>3.64</v>
      </c>
      <c r="G600" s="331" t="s">
        <v>1260</v>
      </c>
      <c r="H600" s="164" t="s">
        <v>1257</v>
      </c>
      <c r="I600" s="166">
        <v>71</v>
      </c>
    </row>
    <row r="601" spans="1:9">
      <c r="A601" s="162">
        <v>600</v>
      </c>
      <c r="B601" s="163" t="s">
        <v>1129</v>
      </c>
      <c r="C601" s="163" t="s">
        <v>1096</v>
      </c>
      <c r="D601" s="163" t="s">
        <v>1103</v>
      </c>
      <c r="E601" s="164">
        <v>10</v>
      </c>
      <c r="F601" s="165">
        <v>3.97</v>
      </c>
      <c r="G601" s="331" t="s">
        <v>1260</v>
      </c>
      <c r="H601" s="164" t="s">
        <v>1257</v>
      </c>
      <c r="I601" s="166">
        <v>48</v>
      </c>
    </row>
    <row r="602" spans="1:9">
      <c r="A602" s="162">
        <v>601</v>
      </c>
      <c r="B602" s="163" t="s">
        <v>1141</v>
      </c>
      <c r="C602" s="163" t="s">
        <v>1096</v>
      </c>
      <c r="D602" s="163" t="s">
        <v>1103</v>
      </c>
      <c r="E602" s="164">
        <v>4</v>
      </c>
      <c r="F602" s="165">
        <v>3.35</v>
      </c>
      <c r="G602" s="331" t="s">
        <v>1260</v>
      </c>
      <c r="H602" s="164" t="s">
        <v>1256</v>
      </c>
      <c r="I602" s="166">
        <v>28</v>
      </c>
    </row>
    <row r="603" spans="1:9">
      <c r="A603" s="162">
        <v>602</v>
      </c>
      <c r="B603" s="163" t="s">
        <v>1119</v>
      </c>
      <c r="C603" s="163" t="s">
        <v>1096</v>
      </c>
      <c r="D603" s="163" t="s">
        <v>1097</v>
      </c>
      <c r="E603" s="164">
        <v>9</v>
      </c>
      <c r="F603" s="165">
        <v>1.96</v>
      </c>
      <c r="G603" s="331" t="s">
        <v>1259</v>
      </c>
      <c r="H603" s="164" t="s">
        <v>1257</v>
      </c>
      <c r="I603" s="166">
        <v>76</v>
      </c>
    </row>
    <row r="604" spans="1:9">
      <c r="A604" s="162">
        <v>603</v>
      </c>
      <c r="B604" s="163" t="s">
        <v>1121</v>
      </c>
      <c r="C604" s="163" t="s">
        <v>1099</v>
      </c>
      <c r="D604" s="163" t="s">
        <v>1097</v>
      </c>
      <c r="E604" s="164">
        <v>4</v>
      </c>
      <c r="F604" s="165">
        <v>7.42</v>
      </c>
      <c r="G604" s="331" t="s">
        <v>1259</v>
      </c>
      <c r="H604" s="164" t="s">
        <v>1257</v>
      </c>
      <c r="I604" s="166">
        <v>50</v>
      </c>
    </row>
    <row r="605" spans="1:9">
      <c r="A605" s="162">
        <v>604</v>
      </c>
      <c r="B605" s="163" t="s">
        <v>1107</v>
      </c>
      <c r="C605" s="163" t="s">
        <v>1096</v>
      </c>
      <c r="D605" s="163" t="s">
        <v>1103</v>
      </c>
      <c r="E605" s="164">
        <v>2</v>
      </c>
      <c r="F605" s="165">
        <v>9.75</v>
      </c>
      <c r="G605" s="331" t="s">
        <v>1260</v>
      </c>
      <c r="H605" s="164" t="s">
        <v>1257</v>
      </c>
      <c r="I605" s="166">
        <v>77</v>
      </c>
    </row>
    <row r="606" spans="1:9">
      <c r="A606" s="162">
        <v>605</v>
      </c>
      <c r="B606" s="163" t="s">
        <v>205</v>
      </c>
      <c r="C606" s="163" t="s">
        <v>1096</v>
      </c>
      <c r="D606" s="163" t="s">
        <v>1105</v>
      </c>
      <c r="E606" s="164">
        <v>9</v>
      </c>
      <c r="F606" s="165">
        <v>5.12</v>
      </c>
      <c r="G606" s="331" t="s">
        <v>1260</v>
      </c>
      <c r="H606" s="164" t="s">
        <v>1257</v>
      </c>
      <c r="I606" s="166">
        <v>47</v>
      </c>
    </row>
    <row r="607" spans="1:9">
      <c r="A607" s="162">
        <v>606</v>
      </c>
      <c r="B607" s="163" t="s">
        <v>206</v>
      </c>
      <c r="C607" s="163" t="s">
        <v>1096</v>
      </c>
      <c r="D607" s="163" t="s">
        <v>1105</v>
      </c>
      <c r="E607" s="164">
        <v>5</v>
      </c>
      <c r="F607" s="165">
        <v>6.53</v>
      </c>
      <c r="G607" s="331" t="s">
        <v>1259</v>
      </c>
      <c r="H607" s="164" t="s">
        <v>1256</v>
      </c>
      <c r="I607" s="166">
        <v>30</v>
      </c>
    </row>
    <row r="608" spans="1:9">
      <c r="A608" s="162">
        <v>607</v>
      </c>
      <c r="B608" s="163" t="s">
        <v>1127</v>
      </c>
      <c r="C608" s="163" t="s">
        <v>1096</v>
      </c>
      <c r="D608" s="163" t="s">
        <v>1100</v>
      </c>
      <c r="E608" s="164">
        <v>1</v>
      </c>
      <c r="F608" s="165">
        <v>6.43</v>
      </c>
      <c r="G608" s="331" t="s">
        <v>1259</v>
      </c>
      <c r="H608" s="164" t="s">
        <v>1257</v>
      </c>
      <c r="I608" s="166">
        <v>65</v>
      </c>
    </row>
    <row r="609" spans="1:9">
      <c r="A609" s="162">
        <v>608</v>
      </c>
      <c r="B609" s="163" t="s">
        <v>1134</v>
      </c>
      <c r="C609" s="163" t="s">
        <v>1096</v>
      </c>
      <c r="D609" s="163" t="s">
        <v>1100</v>
      </c>
      <c r="E609" s="164">
        <v>9</v>
      </c>
      <c r="F609" s="165">
        <v>3.72</v>
      </c>
      <c r="G609" s="331" t="s">
        <v>1260</v>
      </c>
      <c r="H609" s="164" t="s">
        <v>1257</v>
      </c>
      <c r="I609" s="166">
        <v>60</v>
      </c>
    </row>
    <row r="610" spans="1:9">
      <c r="A610" s="162">
        <v>609</v>
      </c>
      <c r="B610" s="163" t="s">
        <v>1114</v>
      </c>
      <c r="C610" s="163" t="s">
        <v>1096</v>
      </c>
      <c r="D610" s="163" t="s">
        <v>1100</v>
      </c>
      <c r="E610" s="164">
        <v>2</v>
      </c>
      <c r="F610" s="165">
        <v>2.14</v>
      </c>
      <c r="G610" s="331" t="s">
        <v>1260</v>
      </c>
      <c r="H610" s="164" t="s">
        <v>1257</v>
      </c>
      <c r="I610" s="166">
        <v>52</v>
      </c>
    </row>
    <row r="611" spans="1:9">
      <c r="A611" s="162">
        <v>610</v>
      </c>
      <c r="B611" s="163" t="s">
        <v>1124</v>
      </c>
      <c r="C611" s="163" t="s">
        <v>1113</v>
      </c>
      <c r="D611" s="163" t="s">
        <v>1097</v>
      </c>
      <c r="E611" s="164">
        <v>2</v>
      </c>
      <c r="F611" s="165">
        <v>1.65</v>
      </c>
      <c r="G611" s="331" t="s">
        <v>1260</v>
      </c>
      <c r="H611" s="164" t="s">
        <v>1256</v>
      </c>
      <c r="I611" s="166">
        <v>62</v>
      </c>
    </row>
    <row r="612" spans="1:9">
      <c r="A612" s="162">
        <v>611</v>
      </c>
      <c r="B612" s="163" t="s">
        <v>1120</v>
      </c>
      <c r="C612" s="163" t="s">
        <v>1099</v>
      </c>
      <c r="D612" s="163" t="s">
        <v>1111</v>
      </c>
      <c r="E612" s="164">
        <v>7</v>
      </c>
      <c r="F612" s="165">
        <v>4.12</v>
      </c>
      <c r="G612" s="331" t="s">
        <v>1259</v>
      </c>
      <c r="H612" s="164" t="s">
        <v>1257</v>
      </c>
      <c r="I612" s="166">
        <v>42</v>
      </c>
    </row>
    <row r="613" spans="1:9">
      <c r="A613" s="162">
        <v>612</v>
      </c>
      <c r="B613" s="163" t="s">
        <v>1119</v>
      </c>
      <c r="C613" s="163" t="s">
        <v>1096</v>
      </c>
      <c r="D613" s="163" t="s">
        <v>1103</v>
      </c>
      <c r="E613" s="164">
        <v>3</v>
      </c>
      <c r="F613" s="165">
        <v>1.83</v>
      </c>
      <c r="G613" s="331" t="s">
        <v>1259</v>
      </c>
      <c r="H613" s="164" t="s">
        <v>1257</v>
      </c>
      <c r="I613" s="166">
        <v>57</v>
      </c>
    </row>
    <row r="614" spans="1:9">
      <c r="A614" s="162">
        <v>613</v>
      </c>
      <c r="B614" s="163" t="s">
        <v>1116</v>
      </c>
      <c r="C614" s="163" t="s">
        <v>1096</v>
      </c>
      <c r="D614" s="163" t="s">
        <v>1103</v>
      </c>
      <c r="E614" s="164">
        <v>3</v>
      </c>
      <c r="F614" s="165">
        <v>7.81</v>
      </c>
      <c r="G614" s="331" t="s">
        <v>1260</v>
      </c>
      <c r="H614" s="164" t="s">
        <v>1257</v>
      </c>
      <c r="I614" s="166">
        <v>44</v>
      </c>
    </row>
    <row r="615" spans="1:9">
      <c r="A615" s="162">
        <v>614</v>
      </c>
      <c r="B615" s="163" t="s">
        <v>1126</v>
      </c>
      <c r="C615" s="163" t="s">
        <v>1099</v>
      </c>
      <c r="D615" s="163" t="s">
        <v>1100</v>
      </c>
      <c r="E615" s="164">
        <v>4</v>
      </c>
      <c r="F615" s="165">
        <v>6.16</v>
      </c>
      <c r="G615" s="331" t="s">
        <v>1260</v>
      </c>
      <c r="H615" s="164" t="s">
        <v>1257</v>
      </c>
      <c r="I615" s="166">
        <v>54</v>
      </c>
    </row>
    <row r="616" spans="1:9">
      <c r="A616" s="162">
        <v>615</v>
      </c>
      <c r="B616" s="163" t="s">
        <v>1131</v>
      </c>
      <c r="C616" s="163" t="s">
        <v>1096</v>
      </c>
      <c r="D616" s="163" t="s">
        <v>1105</v>
      </c>
      <c r="E616" s="164">
        <v>3</v>
      </c>
      <c r="F616" s="165">
        <v>3.91</v>
      </c>
      <c r="G616" s="331" t="s">
        <v>1260</v>
      </c>
      <c r="H616" s="164" t="s">
        <v>1257</v>
      </c>
      <c r="I616" s="166">
        <v>74</v>
      </c>
    </row>
    <row r="617" spans="1:9">
      <c r="A617" s="162">
        <v>616</v>
      </c>
      <c r="B617" s="163" t="s">
        <v>1121</v>
      </c>
      <c r="C617" s="163" t="s">
        <v>1099</v>
      </c>
      <c r="D617" s="163" t="s">
        <v>1103</v>
      </c>
      <c r="E617" s="164">
        <v>5</v>
      </c>
      <c r="F617" s="165">
        <v>3.8</v>
      </c>
      <c r="G617" s="331" t="s">
        <v>1260</v>
      </c>
      <c r="H617" s="164" t="s">
        <v>1256</v>
      </c>
      <c r="I617" s="166">
        <v>61</v>
      </c>
    </row>
    <row r="618" spans="1:9">
      <c r="A618" s="162">
        <v>617</v>
      </c>
      <c r="B618" s="163" t="s">
        <v>1125</v>
      </c>
      <c r="C618" s="163" t="s">
        <v>1096</v>
      </c>
      <c r="D618" s="163" t="s">
        <v>1103</v>
      </c>
      <c r="E618" s="164">
        <v>10</v>
      </c>
      <c r="F618" s="165">
        <v>4.08</v>
      </c>
      <c r="G618" s="331" t="s">
        <v>1259</v>
      </c>
      <c r="H618" s="164" t="s">
        <v>1257</v>
      </c>
      <c r="I618" s="166">
        <v>27</v>
      </c>
    </row>
    <row r="619" spans="1:9">
      <c r="A619" s="162">
        <v>618</v>
      </c>
      <c r="B619" s="163" t="s">
        <v>1127</v>
      </c>
      <c r="C619" s="163" t="s">
        <v>1096</v>
      </c>
      <c r="D619" s="163" t="s">
        <v>1097</v>
      </c>
      <c r="E619" s="164">
        <v>7</v>
      </c>
      <c r="F619" s="165">
        <v>3.45</v>
      </c>
      <c r="G619" s="331" t="s">
        <v>1259</v>
      </c>
      <c r="H619" s="164" t="s">
        <v>1257</v>
      </c>
      <c r="I619" s="166">
        <v>59</v>
      </c>
    </row>
    <row r="620" spans="1:9">
      <c r="A620" s="162">
        <v>619</v>
      </c>
      <c r="B620" s="163" t="s">
        <v>1104</v>
      </c>
      <c r="C620" s="163" t="s">
        <v>1099</v>
      </c>
      <c r="D620" s="163" t="s">
        <v>1105</v>
      </c>
      <c r="E620" s="164">
        <v>1</v>
      </c>
      <c r="F620" s="165">
        <v>6.59</v>
      </c>
      <c r="G620" s="331" t="s">
        <v>1259</v>
      </c>
      <c r="H620" s="164" t="s">
        <v>1257</v>
      </c>
      <c r="I620" s="166">
        <v>63</v>
      </c>
    </row>
    <row r="621" spans="1:9">
      <c r="A621" s="162">
        <v>620</v>
      </c>
      <c r="B621" s="163" t="s">
        <v>1110</v>
      </c>
      <c r="C621" s="163" t="s">
        <v>1096</v>
      </c>
      <c r="D621" s="163" t="s">
        <v>1111</v>
      </c>
      <c r="E621" s="164">
        <v>7</v>
      </c>
      <c r="F621" s="165">
        <v>4.96</v>
      </c>
      <c r="G621" s="331" t="s">
        <v>1260</v>
      </c>
      <c r="H621" s="164" t="s">
        <v>1257</v>
      </c>
      <c r="I621" s="166">
        <v>55</v>
      </c>
    </row>
    <row r="622" spans="1:9">
      <c r="A622" s="162">
        <v>621</v>
      </c>
      <c r="B622" s="163" t="s">
        <v>1112</v>
      </c>
      <c r="C622" s="163" t="s">
        <v>1113</v>
      </c>
      <c r="D622" s="163" t="s">
        <v>1097</v>
      </c>
      <c r="E622" s="164">
        <v>8</v>
      </c>
      <c r="F622" s="165">
        <v>8.35</v>
      </c>
      <c r="G622" s="331" t="s">
        <v>1260</v>
      </c>
      <c r="H622" s="164" t="s">
        <v>1256</v>
      </c>
      <c r="I622" s="166">
        <v>55</v>
      </c>
    </row>
    <row r="623" spans="1:9">
      <c r="A623" s="162">
        <v>622</v>
      </c>
      <c r="B623" s="163" t="s">
        <v>1116</v>
      </c>
      <c r="C623" s="163" t="s">
        <v>1096</v>
      </c>
      <c r="D623" s="163" t="s">
        <v>1100</v>
      </c>
      <c r="E623" s="164">
        <v>10</v>
      </c>
      <c r="F623" s="165">
        <v>4.33</v>
      </c>
      <c r="G623" s="331" t="s">
        <v>1260</v>
      </c>
      <c r="H623" s="164" t="s">
        <v>1257</v>
      </c>
      <c r="I623" s="166">
        <v>61</v>
      </c>
    </row>
    <row r="624" spans="1:9">
      <c r="A624" s="162">
        <v>623</v>
      </c>
      <c r="B624" s="163" t="s">
        <v>1136</v>
      </c>
      <c r="C624" s="163" t="s">
        <v>1096</v>
      </c>
      <c r="D624" s="163" t="s">
        <v>1105</v>
      </c>
      <c r="E624" s="164">
        <v>5</v>
      </c>
      <c r="F624" s="165">
        <v>7.17</v>
      </c>
      <c r="G624" s="331" t="s">
        <v>1259</v>
      </c>
      <c r="H624" s="164" t="s">
        <v>1257</v>
      </c>
      <c r="I624" s="166">
        <v>34</v>
      </c>
    </row>
    <row r="625" spans="1:9">
      <c r="A625" s="162">
        <v>624</v>
      </c>
      <c r="B625" s="163" t="s">
        <v>1142</v>
      </c>
      <c r="C625" s="163" t="s">
        <v>1099</v>
      </c>
      <c r="D625" s="163" t="s">
        <v>1103</v>
      </c>
      <c r="E625" s="164">
        <v>4</v>
      </c>
      <c r="F625" s="165">
        <v>4.68</v>
      </c>
      <c r="G625" s="331" t="s">
        <v>1260</v>
      </c>
      <c r="H625" s="164" t="s">
        <v>1257</v>
      </c>
      <c r="I625" s="166">
        <v>52</v>
      </c>
    </row>
    <row r="626" spans="1:9">
      <c r="A626" s="162">
        <v>625</v>
      </c>
      <c r="B626" s="163" t="s">
        <v>1116</v>
      </c>
      <c r="C626" s="163" t="s">
        <v>1096</v>
      </c>
      <c r="D626" s="163" t="s">
        <v>1103</v>
      </c>
      <c r="E626" s="164">
        <v>8</v>
      </c>
      <c r="F626" s="165">
        <v>6.08</v>
      </c>
      <c r="G626" s="331" t="s">
        <v>1260</v>
      </c>
      <c r="H626" s="164" t="s">
        <v>1256</v>
      </c>
      <c r="I626" s="166">
        <v>37</v>
      </c>
    </row>
    <row r="627" spans="1:9">
      <c r="A627" s="162">
        <v>626</v>
      </c>
      <c r="B627" s="163" t="s">
        <v>1114</v>
      </c>
      <c r="C627" s="163" t="s">
        <v>1096</v>
      </c>
      <c r="D627" s="163" t="s">
        <v>1105</v>
      </c>
      <c r="E627" s="164">
        <v>10</v>
      </c>
      <c r="F627" s="165">
        <v>5.22</v>
      </c>
      <c r="G627" s="331" t="s">
        <v>1260</v>
      </c>
      <c r="H627" s="164" t="s">
        <v>1257</v>
      </c>
      <c r="I627" s="166">
        <v>60</v>
      </c>
    </row>
    <row r="628" spans="1:9">
      <c r="A628" s="162">
        <v>627</v>
      </c>
      <c r="B628" s="163" t="s">
        <v>206</v>
      </c>
      <c r="C628" s="163" t="s">
        <v>1096</v>
      </c>
      <c r="D628" s="163" t="s">
        <v>1103</v>
      </c>
      <c r="E628" s="164">
        <v>10</v>
      </c>
      <c r="F628" s="165">
        <v>2.2400000000000002</v>
      </c>
      <c r="G628" s="331" t="s">
        <v>1259</v>
      </c>
      <c r="H628" s="164" t="s">
        <v>1257</v>
      </c>
      <c r="I628" s="166">
        <v>31</v>
      </c>
    </row>
    <row r="629" spans="1:9">
      <c r="A629" s="162">
        <v>628</v>
      </c>
      <c r="B629" s="163" t="s">
        <v>1133</v>
      </c>
      <c r="C629" s="163" t="s">
        <v>1096</v>
      </c>
      <c r="D629" s="163" t="s">
        <v>1105</v>
      </c>
      <c r="E629" s="164">
        <v>10</v>
      </c>
      <c r="F629" s="165">
        <v>3.06</v>
      </c>
      <c r="G629" s="331" t="s">
        <v>1260</v>
      </c>
      <c r="H629" s="164" t="s">
        <v>1257</v>
      </c>
      <c r="I629" s="166">
        <v>41</v>
      </c>
    </row>
    <row r="630" spans="1:9">
      <c r="A630" s="162">
        <v>629</v>
      </c>
      <c r="B630" s="163" t="s">
        <v>1130</v>
      </c>
      <c r="C630" s="163" t="s">
        <v>1099</v>
      </c>
      <c r="D630" s="163" t="s">
        <v>1111</v>
      </c>
      <c r="E630" s="164">
        <v>4</v>
      </c>
      <c r="F630" s="165">
        <v>8.2200000000000006</v>
      </c>
      <c r="G630" s="331" t="s">
        <v>1260</v>
      </c>
      <c r="H630" s="164" t="s">
        <v>1257</v>
      </c>
      <c r="I630" s="166">
        <v>57</v>
      </c>
    </row>
    <row r="631" spans="1:9">
      <c r="A631" s="162">
        <v>630</v>
      </c>
      <c r="B631" s="163" t="s">
        <v>1133</v>
      </c>
      <c r="C631" s="163" t="s">
        <v>1096</v>
      </c>
      <c r="D631" s="163" t="s">
        <v>1105</v>
      </c>
      <c r="E631" s="164">
        <v>6</v>
      </c>
      <c r="F631" s="165">
        <v>6.19</v>
      </c>
      <c r="G631" s="331" t="s">
        <v>1260</v>
      </c>
      <c r="H631" s="164" t="s">
        <v>1257</v>
      </c>
      <c r="I631" s="166">
        <v>34</v>
      </c>
    </row>
    <row r="632" spans="1:9">
      <c r="A632" s="162">
        <v>631</v>
      </c>
      <c r="B632" s="163" t="s">
        <v>206</v>
      </c>
      <c r="C632" s="163" t="s">
        <v>1096</v>
      </c>
      <c r="D632" s="163" t="s">
        <v>1100</v>
      </c>
      <c r="E632" s="164">
        <v>3</v>
      </c>
      <c r="F632" s="165">
        <v>8.84</v>
      </c>
      <c r="G632" s="331" t="s">
        <v>1259</v>
      </c>
      <c r="H632" s="164" t="s">
        <v>1257</v>
      </c>
      <c r="I632" s="166">
        <v>57</v>
      </c>
    </row>
    <row r="633" spans="1:9">
      <c r="A633" s="162">
        <v>632</v>
      </c>
      <c r="B633" s="163" t="s">
        <v>1137</v>
      </c>
      <c r="C633" s="163" t="s">
        <v>1099</v>
      </c>
      <c r="D633" s="163" t="s">
        <v>1111</v>
      </c>
      <c r="E633" s="164">
        <v>5</v>
      </c>
      <c r="F633" s="165">
        <v>5.52</v>
      </c>
      <c r="G633" s="331" t="s">
        <v>1260</v>
      </c>
      <c r="H633" s="164" t="s">
        <v>1257</v>
      </c>
      <c r="I633" s="166">
        <v>57</v>
      </c>
    </row>
    <row r="634" spans="1:9">
      <c r="A634" s="162">
        <v>633</v>
      </c>
      <c r="B634" s="163" t="s">
        <v>1118</v>
      </c>
      <c r="C634" s="163" t="s">
        <v>1099</v>
      </c>
      <c r="D634" s="163" t="s">
        <v>1103</v>
      </c>
      <c r="E634" s="164">
        <v>1</v>
      </c>
      <c r="F634" s="165">
        <v>9.5299999999999994</v>
      </c>
      <c r="G634" s="331" t="s">
        <v>1259</v>
      </c>
      <c r="H634" s="164" t="s">
        <v>1256</v>
      </c>
      <c r="I634" s="166">
        <v>26</v>
      </c>
    </row>
    <row r="635" spans="1:9">
      <c r="A635" s="162">
        <v>634</v>
      </c>
      <c r="B635" s="163" t="s">
        <v>1109</v>
      </c>
      <c r="C635" s="163" t="s">
        <v>1096</v>
      </c>
      <c r="D635" s="163" t="s">
        <v>1105</v>
      </c>
      <c r="E635" s="164">
        <v>9</v>
      </c>
      <c r="F635" s="165">
        <v>6.94</v>
      </c>
      <c r="G635" s="331" t="s">
        <v>1260</v>
      </c>
      <c r="H635" s="164" t="s">
        <v>1257</v>
      </c>
      <c r="I635" s="166">
        <v>57</v>
      </c>
    </row>
    <row r="636" spans="1:9">
      <c r="A636" s="162">
        <v>635</v>
      </c>
      <c r="B636" s="163" t="s">
        <v>1135</v>
      </c>
      <c r="C636" s="163" t="s">
        <v>1102</v>
      </c>
      <c r="D636" s="163" t="s">
        <v>1097</v>
      </c>
      <c r="E636" s="164">
        <v>2</v>
      </c>
      <c r="F636" s="165">
        <v>8.3800000000000008</v>
      </c>
      <c r="G636" s="331" t="s">
        <v>1260</v>
      </c>
      <c r="H636" s="164" t="s">
        <v>1257</v>
      </c>
      <c r="I636" s="166">
        <v>54</v>
      </c>
    </row>
    <row r="637" spans="1:9">
      <c r="A637" s="162">
        <v>636</v>
      </c>
      <c r="B637" s="163" t="s">
        <v>1125</v>
      </c>
      <c r="C637" s="163" t="s">
        <v>1096</v>
      </c>
      <c r="D637" s="163" t="s">
        <v>1105</v>
      </c>
      <c r="E637" s="164">
        <v>3</v>
      </c>
      <c r="F637" s="165">
        <v>8.84</v>
      </c>
      <c r="G637" s="331" t="s">
        <v>1260</v>
      </c>
      <c r="H637" s="164" t="s">
        <v>1256</v>
      </c>
      <c r="I637" s="166">
        <v>63</v>
      </c>
    </row>
    <row r="638" spans="1:9">
      <c r="A638" s="162">
        <v>637</v>
      </c>
      <c r="B638" s="163" t="s">
        <v>1124</v>
      </c>
      <c r="C638" s="163" t="s">
        <v>1113</v>
      </c>
      <c r="D638" s="163" t="s">
        <v>1100</v>
      </c>
      <c r="E638" s="164">
        <v>3</v>
      </c>
      <c r="F638" s="165">
        <v>4.5199999999999996</v>
      </c>
      <c r="G638" s="331" t="s">
        <v>1259</v>
      </c>
      <c r="H638" s="164" t="s">
        <v>1257</v>
      </c>
      <c r="I638" s="166">
        <v>46</v>
      </c>
    </row>
    <row r="639" spans="1:9">
      <c r="A639" s="162">
        <v>638</v>
      </c>
      <c r="B639" s="163" t="s">
        <v>1137</v>
      </c>
      <c r="C639" s="163" t="s">
        <v>1099</v>
      </c>
      <c r="D639" s="163" t="s">
        <v>1097</v>
      </c>
      <c r="E639" s="164">
        <v>2</v>
      </c>
      <c r="F639" s="165">
        <v>4.5199999999999996</v>
      </c>
      <c r="G639" s="331" t="s">
        <v>1259</v>
      </c>
      <c r="H639" s="164" t="s">
        <v>1256</v>
      </c>
      <c r="I639" s="166">
        <v>73</v>
      </c>
    </row>
    <row r="640" spans="1:9">
      <c r="A640" s="162">
        <v>639</v>
      </c>
      <c r="B640" s="163" t="s">
        <v>1128</v>
      </c>
      <c r="C640" s="163" t="s">
        <v>1099</v>
      </c>
      <c r="D640" s="163" t="s">
        <v>1105</v>
      </c>
      <c r="E640" s="164">
        <v>5</v>
      </c>
      <c r="F640" s="165">
        <v>1.95</v>
      </c>
      <c r="G640" s="331" t="s">
        <v>1260</v>
      </c>
      <c r="H640" s="164" t="s">
        <v>1257</v>
      </c>
      <c r="I640" s="166">
        <v>28</v>
      </c>
    </row>
    <row r="641" spans="1:9">
      <c r="A641" s="162">
        <v>640</v>
      </c>
      <c r="B641" s="163" t="s">
        <v>1121</v>
      </c>
      <c r="C641" s="163" t="s">
        <v>1099</v>
      </c>
      <c r="D641" s="163" t="s">
        <v>1100</v>
      </c>
      <c r="E641" s="164">
        <v>10</v>
      </c>
      <c r="F641" s="165">
        <v>9.52</v>
      </c>
      <c r="G641" s="331" t="s">
        <v>1259</v>
      </c>
      <c r="H641" s="164" t="s">
        <v>1257</v>
      </c>
      <c r="I641" s="166">
        <v>60</v>
      </c>
    </row>
    <row r="642" spans="1:9">
      <c r="A642" s="162">
        <v>641</v>
      </c>
      <c r="B642" s="163" t="s">
        <v>1135</v>
      </c>
      <c r="C642" s="163" t="s">
        <v>1102</v>
      </c>
      <c r="D642" s="163" t="s">
        <v>1097</v>
      </c>
      <c r="E642" s="164">
        <v>4</v>
      </c>
      <c r="F642" s="165">
        <v>2.0099999999999998</v>
      </c>
      <c r="G642" s="331" t="s">
        <v>1260</v>
      </c>
      <c r="H642" s="164" t="s">
        <v>1257</v>
      </c>
      <c r="I642" s="166">
        <v>21</v>
      </c>
    </row>
    <row r="643" spans="1:9">
      <c r="A643" s="162">
        <v>642</v>
      </c>
      <c r="B643" s="163" t="s">
        <v>206</v>
      </c>
      <c r="C643" s="163" t="s">
        <v>1096</v>
      </c>
      <c r="D643" s="163" t="s">
        <v>1111</v>
      </c>
      <c r="E643" s="164">
        <v>5</v>
      </c>
      <c r="F643" s="165">
        <v>2.31</v>
      </c>
      <c r="G643" s="331" t="s">
        <v>1260</v>
      </c>
      <c r="H643" s="164" t="s">
        <v>1257</v>
      </c>
      <c r="I643" s="166">
        <v>43</v>
      </c>
    </row>
    <row r="644" spans="1:9">
      <c r="A644" s="162">
        <v>643</v>
      </c>
      <c r="B644" s="163" t="s">
        <v>1129</v>
      </c>
      <c r="C644" s="163" t="s">
        <v>1096</v>
      </c>
      <c r="D644" s="163" t="s">
        <v>1103</v>
      </c>
      <c r="E644" s="164">
        <v>9</v>
      </c>
      <c r="F644" s="165">
        <v>3.27</v>
      </c>
      <c r="G644" s="331" t="s">
        <v>1260</v>
      </c>
      <c r="H644" s="164" t="s">
        <v>1257</v>
      </c>
      <c r="I644" s="166">
        <v>38</v>
      </c>
    </row>
    <row r="645" spans="1:9">
      <c r="A645" s="162">
        <v>644</v>
      </c>
      <c r="B645" s="163" t="s">
        <v>1112</v>
      </c>
      <c r="C645" s="163" t="s">
        <v>1113</v>
      </c>
      <c r="D645" s="163" t="s">
        <v>1103</v>
      </c>
      <c r="E645" s="164">
        <v>9</v>
      </c>
      <c r="F645" s="165">
        <v>5.61</v>
      </c>
      <c r="G645" s="331" t="s">
        <v>1259</v>
      </c>
      <c r="H645" s="164" t="s">
        <v>1257</v>
      </c>
      <c r="I645" s="166">
        <v>43</v>
      </c>
    </row>
    <row r="646" spans="1:9">
      <c r="A646" s="162">
        <v>645</v>
      </c>
      <c r="B646" s="163" t="s">
        <v>1143</v>
      </c>
      <c r="C646" s="163" t="s">
        <v>1099</v>
      </c>
      <c r="D646" s="163" t="s">
        <v>1105</v>
      </c>
      <c r="E646" s="164">
        <v>5</v>
      </c>
      <c r="F646" s="165">
        <v>1.33</v>
      </c>
      <c r="G646" s="331" t="s">
        <v>1260</v>
      </c>
      <c r="H646" s="164" t="s">
        <v>1256</v>
      </c>
      <c r="I646" s="166">
        <v>61</v>
      </c>
    </row>
    <row r="647" spans="1:9">
      <c r="A647" s="162">
        <v>646</v>
      </c>
      <c r="B647" s="163" t="s">
        <v>1118</v>
      </c>
      <c r="C647" s="163" t="s">
        <v>1099</v>
      </c>
      <c r="D647" s="163" t="s">
        <v>1097</v>
      </c>
      <c r="E647" s="164">
        <v>4</v>
      </c>
      <c r="F647" s="165">
        <v>3.08</v>
      </c>
      <c r="G647" s="331" t="s">
        <v>1259</v>
      </c>
      <c r="H647" s="164" t="s">
        <v>1257</v>
      </c>
      <c r="I647" s="166">
        <v>67</v>
      </c>
    </row>
    <row r="648" spans="1:9">
      <c r="A648" s="162">
        <v>647</v>
      </c>
      <c r="B648" s="163" t="s">
        <v>1135</v>
      </c>
      <c r="C648" s="163" t="s">
        <v>1102</v>
      </c>
      <c r="D648" s="163" t="s">
        <v>1103</v>
      </c>
      <c r="E648" s="164">
        <v>8</v>
      </c>
      <c r="F648" s="165">
        <v>7</v>
      </c>
      <c r="G648" s="331" t="s">
        <v>1260</v>
      </c>
      <c r="H648" s="164" t="s">
        <v>1257</v>
      </c>
      <c r="I648" s="166">
        <v>37</v>
      </c>
    </row>
    <row r="649" spans="1:9">
      <c r="A649" s="162">
        <v>648</v>
      </c>
      <c r="B649" s="163" t="s">
        <v>1131</v>
      </c>
      <c r="C649" s="163" t="s">
        <v>1096</v>
      </c>
      <c r="D649" s="163" t="s">
        <v>1105</v>
      </c>
      <c r="E649" s="164">
        <v>8</v>
      </c>
      <c r="F649" s="165">
        <v>3.3</v>
      </c>
      <c r="G649" s="331" t="s">
        <v>1260</v>
      </c>
      <c r="H649" s="164" t="s">
        <v>1257</v>
      </c>
      <c r="I649" s="166">
        <v>60</v>
      </c>
    </row>
    <row r="650" spans="1:9">
      <c r="A650" s="162">
        <v>649</v>
      </c>
      <c r="B650" s="163" t="s">
        <v>205</v>
      </c>
      <c r="C650" s="163" t="s">
        <v>1096</v>
      </c>
      <c r="D650" s="163" t="s">
        <v>1097</v>
      </c>
      <c r="E650" s="164">
        <v>2</v>
      </c>
      <c r="F650" s="165">
        <v>9.83</v>
      </c>
      <c r="G650" s="331" t="s">
        <v>1260</v>
      </c>
      <c r="H650" s="164" t="s">
        <v>1257</v>
      </c>
      <c r="I650" s="166">
        <v>40</v>
      </c>
    </row>
    <row r="651" spans="1:9">
      <c r="A651" s="162">
        <v>650</v>
      </c>
      <c r="B651" s="163" t="s">
        <v>1134</v>
      </c>
      <c r="C651" s="163" t="s">
        <v>1096</v>
      </c>
      <c r="D651" s="163" t="s">
        <v>1103</v>
      </c>
      <c r="E651" s="164">
        <v>7</v>
      </c>
      <c r="F651" s="165">
        <v>5.58</v>
      </c>
      <c r="G651" s="331" t="s">
        <v>1260</v>
      </c>
      <c r="H651" s="164" t="s">
        <v>1257</v>
      </c>
      <c r="I651" s="166">
        <v>55</v>
      </c>
    </row>
    <row r="652" spans="1:9">
      <c r="A652" s="162">
        <v>651</v>
      </c>
      <c r="B652" s="163" t="s">
        <v>1110</v>
      </c>
      <c r="C652" s="163" t="s">
        <v>1096</v>
      </c>
      <c r="D652" s="163" t="s">
        <v>1100</v>
      </c>
      <c r="E652" s="164">
        <v>3</v>
      </c>
      <c r="F652" s="165">
        <v>9.2100000000000009</v>
      </c>
      <c r="G652" s="331" t="s">
        <v>1260</v>
      </c>
      <c r="H652" s="164" t="s">
        <v>1257</v>
      </c>
      <c r="I652" s="166">
        <v>50</v>
      </c>
    </row>
    <row r="653" spans="1:9">
      <c r="A653" s="162">
        <v>652</v>
      </c>
      <c r="B653" s="163" t="s">
        <v>1115</v>
      </c>
      <c r="C653" s="163" t="s">
        <v>1096</v>
      </c>
      <c r="D653" s="163" t="s">
        <v>1103</v>
      </c>
      <c r="E653" s="164">
        <v>2</v>
      </c>
      <c r="F653" s="165">
        <v>6.39</v>
      </c>
      <c r="G653" s="331" t="s">
        <v>1259</v>
      </c>
      <c r="H653" s="164" t="s">
        <v>1257</v>
      </c>
      <c r="I653" s="166">
        <v>51</v>
      </c>
    </row>
    <row r="654" spans="1:9">
      <c r="A654" s="162">
        <v>653</v>
      </c>
      <c r="B654" s="163" t="s">
        <v>1133</v>
      </c>
      <c r="C654" s="163" t="s">
        <v>1096</v>
      </c>
      <c r="D654" s="163" t="s">
        <v>1103</v>
      </c>
      <c r="E654" s="164">
        <v>2</v>
      </c>
      <c r="F654" s="165">
        <v>3.78</v>
      </c>
      <c r="G654" s="331" t="s">
        <v>1260</v>
      </c>
      <c r="H654" s="164" t="s">
        <v>1257</v>
      </c>
      <c r="I654" s="166">
        <v>31</v>
      </c>
    </row>
    <row r="655" spans="1:9">
      <c r="A655" s="162">
        <v>654</v>
      </c>
      <c r="B655" s="163" t="s">
        <v>1143</v>
      </c>
      <c r="C655" s="163" t="s">
        <v>1099</v>
      </c>
      <c r="D655" s="163" t="s">
        <v>1100</v>
      </c>
      <c r="E655" s="164">
        <v>7</v>
      </c>
      <c r="F655" s="165">
        <v>8.65</v>
      </c>
      <c r="G655" s="331" t="s">
        <v>1260</v>
      </c>
      <c r="H655" s="164" t="s">
        <v>1256</v>
      </c>
      <c r="I655" s="166">
        <v>21</v>
      </c>
    </row>
    <row r="656" spans="1:9">
      <c r="A656" s="162">
        <v>655</v>
      </c>
      <c r="B656" s="163" t="s">
        <v>1139</v>
      </c>
      <c r="C656" s="163" t="s">
        <v>1099</v>
      </c>
      <c r="D656" s="163" t="s">
        <v>1100</v>
      </c>
      <c r="E656" s="164">
        <v>10</v>
      </c>
      <c r="F656" s="165">
        <v>6.96</v>
      </c>
      <c r="G656" s="331" t="s">
        <v>1260</v>
      </c>
      <c r="H656" s="164" t="s">
        <v>1257</v>
      </c>
      <c r="I656" s="166">
        <v>56</v>
      </c>
    </row>
    <row r="657" spans="1:9">
      <c r="A657" s="162">
        <v>656</v>
      </c>
      <c r="B657" s="163" t="s">
        <v>1131</v>
      </c>
      <c r="C657" s="163" t="s">
        <v>1096</v>
      </c>
      <c r="D657" s="163" t="s">
        <v>1105</v>
      </c>
      <c r="E657" s="164">
        <v>2</v>
      </c>
      <c r="F657" s="165">
        <v>4.97</v>
      </c>
      <c r="G657" s="331" t="s">
        <v>1260</v>
      </c>
      <c r="H657" s="164" t="s">
        <v>1256</v>
      </c>
      <c r="I657" s="166">
        <v>63</v>
      </c>
    </row>
    <row r="658" spans="1:9">
      <c r="A658" s="162">
        <v>657</v>
      </c>
      <c r="B658" s="163" t="s">
        <v>1108</v>
      </c>
      <c r="C658" s="163" t="s">
        <v>1096</v>
      </c>
      <c r="D658" s="163" t="s">
        <v>1103</v>
      </c>
      <c r="E658" s="164">
        <v>7</v>
      </c>
      <c r="F658" s="165">
        <v>3.27</v>
      </c>
      <c r="G658" s="331" t="s">
        <v>1259</v>
      </c>
      <c r="H658" s="164" t="s">
        <v>1257</v>
      </c>
      <c r="I658" s="166">
        <v>26</v>
      </c>
    </row>
    <row r="659" spans="1:9">
      <c r="A659" s="162">
        <v>658</v>
      </c>
      <c r="B659" s="163" t="s">
        <v>1139</v>
      </c>
      <c r="C659" s="163" t="s">
        <v>1099</v>
      </c>
      <c r="D659" s="163" t="s">
        <v>1097</v>
      </c>
      <c r="E659" s="164">
        <v>8</v>
      </c>
      <c r="F659" s="165">
        <v>8.81</v>
      </c>
      <c r="G659" s="331" t="s">
        <v>1260</v>
      </c>
      <c r="H659" s="164" t="s">
        <v>1257</v>
      </c>
      <c r="I659" s="166">
        <v>35</v>
      </c>
    </row>
    <row r="660" spans="1:9">
      <c r="A660" s="162">
        <v>659</v>
      </c>
      <c r="B660" s="163" t="s">
        <v>1125</v>
      </c>
      <c r="C660" s="163" t="s">
        <v>1096</v>
      </c>
      <c r="D660" s="163" t="s">
        <v>1111</v>
      </c>
      <c r="E660" s="164">
        <v>9</v>
      </c>
      <c r="F660" s="165">
        <v>6.64</v>
      </c>
      <c r="G660" s="331" t="s">
        <v>1260</v>
      </c>
      <c r="H660" s="164" t="s">
        <v>1256</v>
      </c>
      <c r="I660" s="166">
        <v>62</v>
      </c>
    </row>
    <row r="661" spans="1:9">
      <c r="A661" s="162">
        <v>660</v>
      </c>
      <c r="B661" s="163" t="s">
        <v>1106</v>
      </c>
      <c r="C661" s="163" t="s">
        <v>1096</v>
      </c>
      <c r="D661" s="163" t="s">
        <v>1105</v>
      </c>
      <c r="E661" s="164">
        <v>7</v>
      </c>
      <c r="F661" s="165">
        <v>2.2599999999999998</v>
      </c>
      <c r="G661" s="331" t="s">
        <v>1259</v>
      </c>
      <c r="H661" s="164" t="s">
        <v>1257</v>
      </c>
      <c r="I661" s="166">
        <v>72</v>
      </c>
    </row>
    <row r="662" spans="1:9">
      <c r="A662" s="162">
        <v>661</v>
      </c>
      <c r="B662" s="163" t="s">
        <v>1121</v>
      </c>
      <c r="C662" s="163" t="s">
        <v>1099</v>
      </c>
      <c r="D662" s="163" t="s">
        <v>1103</v>
      </c>
      <c r="E662" s="164">
        <v>3</v>
      </c>
      <c r="F662" s="165">
        <v>8.6999999999999993</v>
      </c>
      <c r="G662" s="331" t="s">
        <v>1260</v>
      </c>
      <c r="H662" s="164" t="s">
        <v>1256</v>
      </c>
      <c r="I662" s="166">
        <v>20</v>
      </c>
    </row>
    <row r="663" spans="1:9">
      <c r="A663" s="162">
        <v>662</v>
      </c>
      <c r="B663" s="163" t="s">
        <v>1132</v>
      </c>
      <c r="C663" s="163" t="s">
        <v>1096</v>
      </c>
      <c r="D663" s="163" t="s">
        <v>1097</v>
      </c>
      <c r="E663" s="164">
        <v>6</v>
      </c>
      <c r="F663" s="165">
        <v>6.68</v>
      </c>
      <c r="G663" s="331" t="s">
        <v>1260</v>
      </c>
      <c r="H663" s="164" t="s">
        <v>1256</v>
      </c>
      <c r="I663" s="166">
        <v>47</v>
      </c>
    </row>
    <row r="664" spans="1:9">
      <c r="A664" s="162">
        <v>663</v>
      </c>
      <c r="B664" s="163" t="s">
        <v>1128</v>
      </c>
      <c r="C664" s="163" t="s">
        <v>1099</v>
      </c>
      <c r="D664" s="163" t="s">
        <v>1103</v>
      </c>
      <c r="E664" s="164">
        <v>2</v>
      </c>
      <c r="F664" s="165">
        <v>8.5500000000000007</v>
      </c>
      <c r="G664" s="331" t="s">
        <v>1260</v>
      </c>
      <c r="H664" s="164" t="s">
        <v>1257</v>
      </c>
      <c r="I664" s="166">
        <v>40</v>
      </c>
    </row>
    <row r="665" spans="1:9">
      <c r="A665" s="162">
        <v>664</v>
      </c>
      <c r="B665" s="163" t="s">
        <v>1135</v>
      </c>
      <c r="C665" s="163" t="s">
        <v>1102</v>
      </c>
      <c r="D665" s="163" t="s">
        <v>1097</v>
      </c>
      <c r="E665" s="164">
        <v>6</v>
      </c>
      <c r="F665" s="165">
        <v>9.14</v>
      </c>
      <c r="G665" s="331" t="s">
        <v>1259</v>
      </c>
      <c r="H665" s="164" t="s">
        <v>1256</v>
      </c>
      <c r="I665" s="166">
        <v>72</v>
      </c>
    </row>
    <row r="666" spans="1:9">
      <c r="A666" s="162">
        <v>665</v>
      </c>
      <c r="B666" s="163" t="s">
        <v>1144</v>
      </c>
      <c r="C666" s="163" t="s">
        <v>1096</v>
      </c>
      <c r="D666" s="163" t="s">
        <v>1111</v>
      </c>
      <c r="E666" s="164">
        <v>4</v>
      </c>
      <c r="F666" s="165">
        <v>3.64</v>
      </c>
      <c r="G666" s="331" t="s">
        <v>1260</v>
      </c>
      <c r="H666" s="164" t="s">
        <v>1257</v>
      </c>
      <c r="I666" s="166">
        <v>55</v>
      </c>
    </row>
    <row r="667" spans="1:9">
      <c r="A667" s="162">
        <v>666</v>
      </c>
      <c r="B667" s="163" t="s">
        <v>1104</v>
      </c>
      <c r="C667" s="163" t="s">
        <v>1099</v>
      </c>
      <c r="D667" s="163" t="s">
        <v>1097</v>
      </c>
      <c r="E667" s="164">
        <v>2</v>
      </c>
      <c r="F667" s="165">
        <v>5.43</v>
      </c>
      <c r="G667" s="331" t="s">
        <v>1259</v>
      </c>
      <c r="H667" s="164" t="s">
        <v>1257</v>
      </c>
      <c r="I667" s="166">
        <v>45</v>
      </c>
    </row>
    <row r="668" spans="1:9">
      <c r="A668" s="162">
        <v>667</v>
      </c>
      <c r="B668" s="163" t="s">
        <v>1101</v>
      </c>
      <c r="C668" s="163" t="s">
        <v>1102</v>
      </c>
      <c r="D668" s="163" t="s">
        <v>1103</v>
      </c>
      <c r="E668" s="164">
        <v>3</v>
      </c>
      <c r="F668" s="165">
        <v>7.89</v>
      </c>
      <c r="G668" s="331" t="s">
        <v>1259</v>
      </c>
      <c r="H668" s="164" t="s">
        <v>1257</v>
      </c>
      <c r="I668" s="166">
        <v>65</v>
      </c>
    </row>
    <row r="669" spans="1:9">
      <c r="A669" s="162">
        <v>668</v>
      </c>
      <c r="B669" s="163" t="s">
        <v>1142</v>
      </c>
      <c r="C669" s="163" t="s">
        <v>1099</v>
      </c>
      <c r="D669" s="163" t="s">
        <v>1103</v>
      </c>
      <c r="E669" s="164">
        <v>4</v>
      </c>
      <c r="F669" s="165">
        <v>1.99</v>
      </c>
      <c r="G669" s="331" t="s">
        <v>1260</v>
      </c>
      <c r="H669" s="164" t="s">
        <v>1257</v>
      </c>
      <c r="I669" s="166">
        <v>33</v>
      </c>
    </row>
    <row r="670" spans="1:9">
      <c r="A670" s="162">
        <v>669</v>
      </c>
      <c r="B670" s="163" t="s">
        <v>1104</v>
      </c>
      <c r="C670" s="163" t="s">
        <v>1099</v>
      </c>
      <c r="D670" s="163" t="s">
        <v>1100</v>
      </c>
      <c r="E670" s="164">
        <v>10</v>
      </c>
      <c r="F670" s="165">
        <v>5.63</v>
      </c>
      <c r="G670" s="331" t="s">
        <v>1259</v>
      </c>
      <c r="H670" s="164" t="s">
        <v>1257</v>
      </c>
      <c r="I670" s="166">
        <v>37</v>
      </c>
    </row>
    <row r="671" spans="1:9">
      <c r="A671" s="162">
        <v>670</v>
      </c>
      <c r="B671" s="163" t="s">
        <v>1122</v>
      </c>
      <c r="C671" s="163" t="s">
        <v>1096</v>
      </c>
      <c r="D671" s="163" t="s">
        <v>1103</v>
      </c>
      <c r="E671" s="164">
        <v>8</v>
      </c>
      <c r="F671" s="165">
        <v>9.32</v>
      </c>
      <c r="G671" s="331" t="s">
        <v>1259</v>
      </c>
      <c r="H671" s="164" t="s">
        <v>1257</v>
      </c>
      <c r="I671" s="166">
        <v>55</v>
      </c>
    </row>
    <row r="672" spans="1:9">
      <c r="A672" s="162">
        <v>671</v>
      </c>
      <c r="B672" s="163" t="s">
        <v>1143</v>
      </c>
      <c r="C672" s="163" t="s">
        <v>1099</v>
      </c>
      <c r="D672" s="163" t="s">
        <v>1105</v>
      </c>
      <c r="E672" s="164">
        <v>4</v>
      </c>
      <c r="F672" s="165">
        <v>1.77</v>
      </c>
      <c r="G672" s="331" t="s">
        <v>1259</v>
      </c>
      <c r="H672" s="164" t="s">
        <v>1256</v>
      </c>
      <c r="I672" s="166">
        <v>63</v>
      </c>
    </row>
    <row r="673" spans="1:9">
      <c r="A673" s="162">
        <v>672</v>
      </c>
      <c r="B673" s="163" t="s">
        <v>1127</v>
      </c>
      <c r="C673" s="163" t="s">
        <v>1096</v>
      </c>
      <c r="D673" s="163" t="s">
        <v>1103</v>
      </c>
      <c r="E673" s="164">
        <v>5</v>
      </c>
      <c r="F673" s="165">
        <v>6.74</v>
      </c>
      <c r="G673" s="331" t="s">
        <v>1260</v>
      </c>
      <c r="H673" s="164" t="s">
        <v>1257</v>
      </c>
      <c r="I673" s="166">
        <v>48</v>
      </c>
    </row>
    <row r="674" spans="1:9">
      <c r="A674" s="162">
        <v>673</v>
      </c>
      <c r="B674" s="163" t="s">
        <v>206</v>
      </c>
      <c r="C674" s="163" t="s">
        <v>1096</v>
      </c>
      <c r="D674" s="163" t="s">
        <v>1097</v>
      </c>
      <c r="E674" s="164">
        <v>10</v>
      </c>
      <c r="F674" s="165">
        <v>1.36</v>
      </c>
      <c r="G674" s="331" t="s">
        <v>1260</v>
      </c>
      <c r="H674" s="164" t="s">
        <v>1256</v>
      </c>
      <c r="I674" s="166">
        <v>60</v>
      </c>
    </row>
    <row r="675" spans="1:9">
      <c r="A675" s="162">
        <v>674</v>
      </c>
      <c r="B675" s="163" t="s">
        <v>1143</v>
      </c>
      <c r="C675" s="163" t="s">
        <v>1099</v>
      </c>
      <c r="D675" s="163" t="s">
        <v>1097</v>
      </c>
      <c r="E675" s="164">
        <v>3</v>
      </c>
      <c r="F675" s="165">
        <v>4.93</v>
      </c>
      <c r="G675" s="331" t="s">
        <v>1259</v>
      </c>
      <c r="H675" s="164" t="s">
        <v>1257</v>
      </c>
      <c r="I675" s="166">
        <v>37</v>
      </c>
    </row>
    <row r="676" spans="1:9">
      <c r="A676" s="162">
        <v>675</v>
      </c>
      <c r="B676" s="163" t="s">
        <v>1106</v>
      </c>
      <c r="C676" s="163" t="s">
        <v>1096</v>
      </c>
      <c r="D676" s="163" t="s">
        <v>1105</v>
      </c>
      <c r="E676" s="164">
        <v>4</v>
      </c>
      <c r="F676" s="165">
        <v>3.31</v>
      </c>
      <c r="G676" s="331" t="s">
        <v>1260</v>
      </c>
      <c r="H676" s="164" t="s">
        <v>1257</v>
      </c>
      <c r="I676" s="166">
        <v>36</v>
      </c>
    </row>
    <row r="677" spans="1:9">
      <c r="A677" s="162">
        <v>676</v>
      </c>
      <c r="B677" s="163" t="s">
        <v>1141</v>
      </c>
      <c r="C677" s="163" t="s">
        <v>1096</v>
      </c>
      <c r="D677" s="163" t="s">
        <v>1103</v>
      </c>
      <c r="E677" s="164">
        <v>4</v>
      </c>
      <c r="F677" s="165">
        <v>9.76</v>
      </c>
      <c r="G677" s="331" t="s">
        <v>1260</v>
      </c>
      <c r="H677" s="164" t="s">
        <v>1257</v>
      </c>
      <c r="I677" s="166">
        <v>71</v>
      </c>
    </row>
    <row r="678" spans="1:9">
      <c r="A678" s="162">
        <v>677</v>
      </c>
      <c r="B678" s="163" t="s">
        <v>1117</v>
      </c>
      <c r="C678" s="163" t="s">
        <v>1099</v>
      </c>
      <c r="D678" s="163" t="s">
        <v>1111</v>
      </c>
      <c r="E678" s="164">
        <v>7</v>
      </c>
      <c r="F678" s="165">
        <v>5.46</v>
      </c>
      <c r="G678" s="331" t="s">
        <v>1260</v>
      </c>
      <c r="H678" s="164" t="s">
        <v>1257</v>
      </c>
      <c r="I678" s="166">
        <v>64</v>
      </c>
    </row>
    <row r="679" spans="1:9">
      <c r="A679" s="162">
        <v>678</v>
      </c>
      <c r="B679" s="163" t="s">
        <v>1115</v>
      </c>
      <c r="C679" s="163" t="s">
        <v>1096</v>
      </c>
      <c r="D679" s="163" t="s">
        <v>1103</v>
      </c>
      <c r="E679" s="164">
        <v>3</v>
      </c>
      <c r="F679" s="165">
        <v>7.61</v>
      </c>
      <c r="G679" s="331" t="s">
        <v>1259</v>
      </c>
      <c r="H679" s="164" t="s">
        <v>1257</v>
      </c>
      <c r="I679" s="166">
        <v>20</v>
      </c>
    </row>
    <row r="680" spans="1:9">
      <c r="A680" s="162">
        <v>679</v>
      </c>
      <c r="B680" s="163" t="s">
        <v>1098</v>
      </c>
      <c r="C680" s="163" t="s">
        <v>1099</v>
      </c>
      <c r="D680" s="163" t="s">
        <v>1103</v>
      </c>
      <c r="E680" s="164">
        <v>2</v>
      </c>
      <c r="F680" s="165">
        <v>3.28</v>
      </c>
      <c r="G680" s="331" t="s">
        <v>1260</v>
      </c>
      <c r="H680" s="164" t="s">
        <v>1256</v>
      </c>
      <c r="I680" s="166">
        <v>41</v>
      </c>
    </row>
    <row r="681" spans="1:9">
      <c r="A681" s="162">
        <v>680</v>
      </c>
      <c r="B681" s="163" t="s">
        <v>1137</v>
      </c>
      <c r="C681" s="163" t="s">
        <v>1099</v>
      </c>
      <c r="D681" s="163" t="s">
        <v>1105</v>
      </c>
      <c r="E681" s="164">
        <v>1</v>
      </c>
      <c r="F681" s="165">
        <v>6.9</v>
      </c>
      <c r="G681" s="331" t="s">
        <v>1260</v>
      </c>
      <c r="H681" s="164" t="s">
        <v>1257</v>
      </c>
      <c r="I681" s="166">
        <v>57</v>
      </c>
    </row>
    <row r="682" spans="1:9">
      <c r="A682" s="162">
        <v>681</v>
      </c>
      <c r="B682" s="163" t="s">
        <v>1118</v>
      </c>
      <c r="C682" s="163" t="s">
        <v>1099</v>
      </c>
      <c r="D682" s="163" t="s">
        <v>1105</v>
      </c>
      <c r="E682" s="164">
        <v>8</v>
      </c>
      <c r="F682" s="165">
        <v>8.91</v>
      </c>
      <c r="G682" s="331" t="s">
        <v>1259</v>
      </c>
      <c r="H682" s="164" t="s">
        <v>1257</v>
      </c>
      <c r="I682" s="166">
        <v>72</v>
      </c>
    </row>
    <row r="683" spans="1:9">
      <c r="A683" s="162">
        <v>682</v>
      </c>
      <c r="B683" s="163" t="s">
        <v>1124</v>
      </c>
      <c r="C683" s="163" t="s">
        <v>1113</v>
      </c>
      <c r="D683" s="163" t="s">
        <v>1100</v>
      </c>
      <c r="E683" s="164">
        <v>7</v>
      </c>
      <c r="F683" s="165">
        <v>9.4</v>
      </c>
      <c r="G683" s="331" t="s">
        <v>1259</v>
      </c>
      <c r="H683" s="164" t="s">
        <v>1256</v>
      </c>
      <c r="I683" s="166">
        <v>47</v>
      </c>
    </row>
    <row r="684" spans="1:9">
      <c r="A684" s="162">
        <v>683</v>
      </c>
      <c r="B684" s="163" t="s">
        <v>1108</v>
      </c>
      <c r="C684" s="163" t="s">
        <v>1096</v>
      </c>
      <c r="D684" s="163" t="s">
        <v>1105</v>
      </c>
      <c r="E684" s="164">
        <v>4</v>
      </c>
      <c r="F684" s="165">
        <v>4.3899999999999997</v>
      </c>
      <c r="G684" s="331" t="s">
        <v>1259</v>
      </c>
      <c r="H684" s="164" t="s">
        <v>1257</v>
      </c>
      <c r="I684" s="166">
        <v>31</v>
      </c>
    </row>
    <row r="685" spans="1:9">
      <c r="A685" s="162">
        <v>684</v>
      </c>
      <c r="B685" s="163" t="s">
        <v>1130</v>
      </c>
      <c r="C685" s="163" t="s">
        <v>1099</v>
      </c>
      <c r="D685" s="163" t="s">
        <v>1105</v>
      </c>
      <c r="E685" s="164">
        <v>3</v>
      </c>
      <c r="F685" s="165">
        <v>9.51</v>
      </c>
      <c r="G685" s="331" t="s">
        <v>1259</v>
      </c>
      <c r="H685" s="164" t="s">
        <v>1257</v>
      </c>
      <c r="I685" s="166">
        <v>57</v>
      </c>
    </row>
    <row r="686" spans="1:9">
      <c r="A686" s="162">
        <v>685</v>
      </c>
      <c r="B686" s="163" t="s">
        <v>1122</v>
      </c>
      <c r="C686" s="163" t="s">
        <v>1096</v>
      </c>
      <c r="D686" s="163" t="s">
        <v>1105</v>
      </c>
      <c r="E686" s="164">
        <v>3</v>
      </c>
      <c r="F686" s="165">
        <v>1.22</v>
      </c>
      <c r="G686" s="331" t="s">
        <v>1260</v>
      </c>
      <c r="H686" s="164" t="s">
        <v>1257</v>
      </c>
      <c r="I686" s="166">
        <v>47</v>
      </c>
    </row>
    <row r="687" spans="1:9">
      <c r="A687" s="162">
        <v>686</v>
      </c>
      <c r="B687" s="163" t="s">
        <v>1127</v>
      </c>
      <c r="C687" s="163" t="s">
        <v>1096</v>
      </c>
      <c r="D687" s="163" t="s">
        <v>1097</v>
      </c>
      <c r="E687" s="164">
        <v>9</v>
      </c>
      <c r="F687" s="165">
        <v>8.7100000000000009</v>
      </c>
      <c r="G687" s="331" t="s">
        <v>1260</v>
      </c>
      <c r="H687" s="164" t="s">
        <v>1257</v>
      </c>
      <c r="I687" s="166">
        <v>33</v>
      </c>
    </row>
    <row r="688" spans="1:9">
      <c r="A688" s="162">
        <v>687</v>
      </c>
      <c r="B688" s="163" t="s">
        <v>1122</v>
      </c>
      <c r="C688" s="163" t="s">
        <v>1096</v>
      </c>
      <c r="D688" s="163" t="s">
        <v>1100</v>
      </c>
      <c r="E688" s="164">
        <v>9</v>
      </c>
      <c r="F688" s="165">
        <v>1.38</v>
      </c>
      <c r="G688" s="331" t="s">
        <v>1260</v>
      </c>
      <c r="H688" s="164" t="s">
        <v>1257</v>
      </c>
      <c r="I688" s="166">
        <v>50</v>
      </c>
    </row>
    <row r="689" spans="1:9">
      <c r="A689" s="162">
        <v>688</v>
      </c>
      <c r="B689" s="163" t="s">
        <v>1137</v>
      </c>
      <c r="C689" s="163" t="s">
        <v>1099</v>
      </c>
      <c r="D689" s="163" t="s">
        <v>1100</v>
      </c>
      <c r="E689" s="164">
        <v>2</v>
      </c>
      <c r="F689" s="165">
        <v>8.8800000000000008</v>
      </c>
      <c r="G689" s="331" t="s">
        <v>1260</v>
      </c>
      <c r="H689" s="164" t="s">
        <v>1257</v>
      </c>
      <c r="I689" s="166">
        <v>42</v>
      </c>
    </row>
    <row r="690" spans="1:9">
      <c r="A690" s="162">
        <v>689</v>
      </c>
      <c r="B690" s="163" t="s">
        <v>1104</v>
      </c>
      <c r="C690" s="163" t="s">
        <v>1099</v>
      </c>
      <c r="D690" s="163" t="s">
        <v>1103</v>
      </c>
      <c r="E690" s="164">
        <v>5</v>
      </c>
      <c r="F690" s="165">
        <v>8.84</v>
      </c>
      <c r="G690" s="331" t="s">
        <v>1259</v>
      </c>
      <c r="H690" s="164" t="s">
        <v>1257</v>
      </c>
      <c r="I690" s="166">
        <v>63</v>
      </c>
    </row>
    <row r="691" spans="1:9">
      <c r="A691" s="162">
        <v>690</v>
      </c>
      <c r="B691" s="163" t="s">
        <v>1101</v>
      </c>
      <c r="C691" s="163" t="s">
        <v>1102</v>
      </c>
      <c r="D691" s="163" t="s">
        <v>1111</v>
      </c>
      <c r="E691" s="164">
        <v>1</v>
      </c>
      <c r="F691" s="165">
        <v>5.95</v>
      </c>
      <c r="G691" s="331" t="s">
        <v>1260</v>
      </c>
      <c r="H691" s="164" t="s">
        <v>1257</v>
      </c>
      <c r="I691" s="166">
        <v>23</v>
      </c>
    </row>
    <row r="692" spans="1:9">
      <c r="A692" s="162">
        <v>691</v>
      </c>
      <c r="B692" s="163" t="s">
        <v>1132</v>
      </c>
      <c r="C692" s="163" t="s">
        <v>1096</v>
      </c>
      <c r="D692" s="163" t="s">
        <v>1111</v>
      </c>
      <c r="E692" s="164">
        <v>2</v>
      </c>
      <c r="F692" s="165">
        <v>3.53</v>
      </c>
      <c r="G692" s="331" t="s">
        <v>1260</v>
      </c>
      <c r="H692" s="164" t="s">
        <v>1257</v>
      </c>
      <c r="I692" s="166">
        <v>71</v>
      </c>
    </row>
    <row r="693" spans="1:9">
      <c r="A693" s="162">
        <v>692</v>
      </c>
      <c r="B693" s="163" t="s">
        <v>1128</v>
      </c>
      <c r="C693" s="163" t="s">
        <v>1099</v>
      </c>
      <c r="D693" s="163" t="s">
        <v>1100</v>
      </c>
      <c r="E693" s="164">
        <v>10</v>
      </c>
      <c r="F693" s="165">
        <v>4.46</v>
      </c>
      <c r="G693" s="331" t="s">
        <v>1260</v>
      </c>
      <c r="H693" s="164" t="s">
        <v>1257</v>
      </c>
      <c r="I693" s="166">
        <v>35</v>
      </c>
    </row>
    <row r="694" spans="1:9">
      <c r="A694" s="162">
        <v>693</v>
      </c>
      <c r="B694" s="163" t="s">
        <v>1130</v>
      </c>
      <c r="C694" s="163" t="s">
        <v>1099</v>
      </c>
      <c r="D694" s="163" t="s">
        <v>1111</v>
      </c>
      <c r="E694" s="164">
        <v>8</v>
      </c>
      <c r="F694" s="165">
        <v>4.97</v>
      </c>
      <c r="G694" s="331" t="s">
        <v>1260</v>
      </c>
      <c r="H694" s="164" t="s">
        <v>1257</v>
      </c>
      <c r="I694" s="166">
        <v>48</v>
      </c>
    </row>
    <row r="695" spans="1:9">
      <c r="A695" s="162">
        <v>694</v>
      </c>
      <c r="B695" s="163" t="s">
        <v>1101</v>
      </c>
      <c r="C695" s="163" t="s">
        <v>1102</v>
      </c>
      <c r="D695" s="163" t="s">
        <v>1103</v>
      </c>
      <c r="E695" s="164">
        <v>7</v>
      </c>
      <c r="F695" s="165">
        <v>7.09</v>
      </c>
      <c r="G695" s="331" t="s">
        <v>1259</v>
      </c>
      <c r="H695" s="164" t="s">
        <v>1257</v>
      </c>
      <c r="I695" s="166">
        <v>42</v>
      </c>
    </row>
    <row r="696" spans="1:9">
      <c r="A696" s="162">
        <v>695</v>
      </c>
      <c r="B696" s="163" t="s">
        <v>1116</v>
      </c>
      <c r="C696" s="163" t="s">
        <v>1096</v>
      </c>
      <c r="D696" s="163" t="s">
        <v>1097</v>
      </c>
      <c r="E696" s="164">
        <v>7</v>
      </c>
      <c r="F696" s="165">
        <v>2.0099999999999998</v>
      </c>
      <c r="G696" s="331" t="s">
        <v>1260</v>
      </c>
      <c r="H696" s="164" t="s">
        <v>1257</v>
      </c>
      <c r="I696" s="166">
        <v>62</v>
      </c>
    </row>
    <row r="697" spans="1:9">
      <c r="A697" s="162">
        <v>696</v>
      </c>
      <c r="B697" s="163" t="s">
        <v>1127</v>
      </c>
      <c r="C697" s="163" t="s">
        <v>1096</v>
      </c>
      <c r="D697" s="163" t="s">
        <v>1105</v>
      </c>
      <c r="E697" s="164">
        <v>2</v>
      </c>
      <c r="F697" s="165">
        <v>5.42</v>
      </c>
      <c r="G697" s="331" t="s">
        <v>1259</v>
      </c>
      <c r="H697" s="164" t="s">
        <v>1257</v>
      </c>
      <c r="I697" s="166">
        <v>75</v>
      </c>
    </row>
    <row r="698" spans="1:9">
      <c r="A698" s="162">
        <v>697</v>
      </c>
      <c r="B698" s="163" t="s">
        <v>1122</v>
      </c>
      <c r="C698" s="163" t="s">
        <v>1096</v>
      </c>
      <c r="D698" s="163" t="s">
        <v>1097</v>
      </c>
      <c r="E698" s="164">
        <v>5</v>
      </c>
      <c r="F698" s="165">
        <v>6.49</v>
      </c>
      <c r="G698" s="331" t="s">
        <v>1260</v>
      </c>
      <c r="H698" s="164" t="s">
        <v>1256</v>
      </c>
      <c r="I698" s="166">
        <v>42</v>
      </c>
    </row>
    <row r="699" spans="1:9">
      <c r="A699" s="162">
        <v>698</v>
      </c>
      <c r="B699" s="163" t="s">
        <v>1134</v>
      </c>
      <c r="C699" s="163" t="s">
        <v>1096</v>
      </c>
      <c r="D699" s="163" t="s">
        <v>1103</v>
      </c>
      <c r="E699" s="164">
        <v>7</v>
      </c>
      <c r="F699" s="165">
        <v>7.28</v>
      </c>
      <c r="G699" s="331" t="s">
        <v>1260</v>
      </c>
      <c r="H699" s="164" t="s">
        <v>1257</v>
      </c>
      <c r="I699" s="166">
        <v>35</v>
      </c>
    </row>
    <row r="700" spans="1:9">
      <c r="A700" s="162">
        <v>699</v>
      </c>
      <c r="B700" s="163" t="s">
        <v>1130</v>
      </c>
      <c r="C700" s="163" t="s">
        <v>1099</v>
      </c>
      <c r="D700" s="163" t="s">
        <v>1111</v>
      </c>
      <c r="E700" s="164">
        <v>3</v>
      </c>
      <c r="F700" s="165">
        <v>4.5999999999999996</v>
      </c>
      <c r="G700" s="331" t="s">
        <v>1260</v>
      </c>
      <c r="H700" s="164" t="s">
        <v>1257</v>
      </c>
      <c r="I700" s="166">
        <v>70</v>
      </c>
    </row>
    <row r="701" spans="1:9">
      <c r="A701" s="162">
        <v>700</v>
      </c>
      <c r="B701" s="163" t="s">
        <v>1108</v>
      </c>
      <c r="C701" s="163" t="s">
        <v>1096</v>
      </c>
      <c r="D701" s="163" t="s">
        <v>1105</v>
      </c>
      <c r="E701" s="164">
        <v>8</v>
      </c>
      <c r="F701" s="165">
        <v>4.9400000000000004</v>
      </c>
      <c r="G701" s="331" t="s">
        <v>1260</v>
      </c>
      <c r="H701" s="164" t="s">
        <v>1257</v>
      </c>
      <c r="I701" s="166">
        <v>62</v>
      </c>
    </row>
    <row r="702" spans="1:9">
      <c r="A702" s="162">
        <v>701</v>
      </c>
      <c r="B702" s="163" t="s">
        <v>1124</v>
      </c>
      <c r="C702" s="163" t="s">
        <v>1113</v>
      </c>
      <c r="D702" s="163" t="s">
        <v>1097</v>
      </c>
      <c r="E702" s="164">
        <v>3</v>
      </c>
      <c r="F702" s="165">
        <v>3.37</v>
      </c>
      <c r="G702" s="331" t="s">
        <v>1260</v>
      </c>
      <c r="H702" s="164" t="s">
        <v>1256</v>
      </c>
      <c r="I702" s="166">
        <v>79</v>
      </c>
    </row>
    <row r="703" spans="1:9">
      <c r="A703" s="162">
        <v>702</v>
      </c>
      <c r="B703" s="163" t="s">
        <v>1112</v>
      </c>
      <c r="C703" s="163" t="s">
        <v>1113</v>
      </c>
      <c r="D703" s="163" t="s">
        <v>1097</v>
      </c>
      <c r="E703" s="164">
        <v>10</v>
      </c>
      <c r="F703" s="165">
        <v>1.24</v>
      </c>
      <c r="G703" s="331" t="s">
        <v>1259</v>
      </c>
      <c r="H703" s="164" t="s">
        <v>1257</v>
      </c>
      <c r="I703" s="166">
        <v>42</v>
      </c>
    </row>
    <row r="704" spans="1:9">
      <c r="A704" s="162">
        <v>703</v>
      </c>
      <c r="B704" s="163" t="s">
        <v>1116</v>
      </c>
      <c r="C704" s="163" t="s">
        <v>1096</v>
      </c>
      <c r="D704" s="163" t="s">
        <v>1103</v>
      </c>
      <c r="E704" s="164">
        <v>6</v>
      </c>
      <c r="F704" s="165">
        <v>7.26</v>
      </c>
      <c r="G704" s="331" t="s">
        <v>1260</v>
      </c>
      <c r="H704" s="164" t="s">
        <v>1257</v>
      </c>
      <c r="I704" s="166">
        <v>55</v>
      </c>
    </row>
    <row r="705" spans="1:9">
      <c r="A705" s="162">
        <v>704</v>
      </c>
      <c r="B705" s="163" t="s">
        <v>1142</v>
      </c>
      <c r="C705" s="163" t="s">
        <v>1099</v>
      </c>
      <c r="D705" s="163" t="s">
        <v>1103</v>
      </c>
      <c r="E705" s="164">
        <v>8</v>
      </c>
      <c r="F705" s="165">
        <v>8.09</v>
      </c>
      <c r="G705" s="331" t="s">
        <v>1260</v>
      </c>
      <c r="H705" s="164" t="s">
        <v>1257</v>
      </c>
      <c r="I705" s="166">
        <v>45</v>
      </c>
    </row>
    <row r="706" spans="1:9">
      <c r="A706" s="162">
        <v>705</v>
      </c>
      <c r="B706" s="163" t="s">
        <v>1142</v>
      </c>
      <c r="C706" s="163" t="s">
        <v>1099</v>
      </c>
      <c r="D706" s="163" t="s">
        <v>1105</v>
      </c>
      <c r="E706" s="164">
        <v>5</v>
      </c>
      <c r="F706" s="165">
        <v>4.24</v>
      </c>
      <c r="G706" s="331" t="s">
        <v>1260</v>
      </c>
      <c r="H706" s="164" t="s">
        <v>1257</v>
      </c>
      <c r="I706" s="166">
        <v>46</v>
      </c>
    </row>
    <row r="707" spans="1:9">
      <c r="A707" s="162">
        <v>706</v>
      </c>
      <c r="B707" s="163" t="s">
        <v>1119</v>
      </c>
      <c r="C707" s="163" t="s">
        <v>1096</v>
      </c>
      <c r="D707" s="163" t="s">
        <v>1111</v>
      </c>
      <c r="E707" s="164">
        <v>5</v>
      </c>
      <c r="F707" s="165">
        <v>8.4700000000000006</v>
      </c>
      <c r="G707" s="331" t="s">
        <v>1260</v>
      </c>
      <c r="H707" s="164" t="s">
        <v>1257</v>
      </c>
      <c r="I707" s="166">
        <v>56</v>
      </c>
    </row>
    <row r="708" spans="1:9">
      <c r="A708" s="162">
        <v>707</v>
      </c>
      <c r="B708" s="163" t="s">
        <v>1117</v>
      </c>
      <c r="C708" s="163" t="s">
        <v>1099</v>
      </c>
      <c r="D708" s="163" t="s">
        <v>1111</v>
      </c>
      <c r="E708" s="164">
        <v>4</v>
      </c>
      <c r="F708" s="165">
        <v>3.27</v>
      </c>
      <c r="G708" s="331" t="s">
        <v>1260</v>
      </c>
      <c r="H708" s="164" t="s">
        <v>1257</v>
      </c>
      <c r="I708" s="166">
        <v>39</v>
      </c>
    </row>
    <row r="709" spans="1:9">
      <c r="A709" s="162">
        <v>708</v>
      </c>
      <c r="B709" s="163" t="s">
        <v>1126</v>
      </c>
      <c r="C709" s="163" t="s">
        <v>1099</v>
      </c>
      <c r="D709" s="163" t="s">
        <v>1103</v>
      </c>
      <c r="E709" s="164">
        <v>10</v>
      </c>
      <c r="F709" s="165">
        <v>7.84</v>
      </c>
      <c r="G709" s="331" t="s">
        <v>1260</v>
      </c>
      <c r="H709" s="164" t="s">
        <v>1257</v>
      </c>
      <c r="I709" s="166">
        <v>58</v>
      </c>
    </row>
    <row r="710" spans="1:9">
      <c r="A710" s="162">
        <v>709</v>
      </c>
      <c r="B710" s="163" t="s">
        <v>1130</v>
      </c>
      <c r="C710" s="163" t="s">
        <v>1099</v>
      </c>
      <c r="D710" s="163" t="s">
        <v>1097</v>
      </c>
      <c r="E710" s="164">
        <v>7</v>
      </c>
      <c r="F710" s="165">
        <v>5.97</v>
      </c>
      <c r="G710" s="331" t="s">
        <v>1260</v>
      </c>
      <c r="H710" s="164" t="s">
        <v>1257</v>
      </c>
      <c r="I710" s="166">
        <v>41</v>
      </c>
    </row>
    <row r="711" spans="1:9">
      <c r="A711" s="162">
        <v>710</v>
      </c>
      <c r="B711" s="163" t="s">
        <v>205</v>
      </c>
      <c r="C711" s="163" t="s">
        <v>1096</v>
      </c>
      <c r="D711" s="163" t="s">
        <v>1103</v>
      </c>
      <c r="E711" s="164">
        <v>4</v>
      </c>
      <c r="F711" s="165">
        <v>9.68</v>
      </c>
      <c r="G711" s="331" t="s">
        <v>1260</v>
      </c>
      <c r="H711" s="164" t="s">
        <v>1257</v>
      </c>
      <c r="I711" s="166">
        <v>44</v>
      </c>
    </row>
    <row r="712" spans="1:9">
      <c r="A712" s="162">
        <v>711</v>
      </c>
      <c r="B712" s="163" t="s">
        <v>1144</v>
      </c>
      <c r="C712" s="163" t="s">
        <v>1096</v>
      </c>
      <c r="D712" s="163" t="s">
        <v>1097</v>
      </c>
      <c r="E712" s="164">
        <v>3</v>
      </c>
      <c r="F712" s="165">
        <v>3.52</v>
      </c>
      <c r="G712" s="331" t="s">
        <v>1260</v>
      </c>
      <c r="H712" s="164" t="s">
        <v>1257</v>
      </c>
      <c r="I712" s="166">
        <v>32</v>
      </c>
    </row>
    <row r="713" spans="1:9">
      <c r="A713" s="162">
        <v>712</v>
      </c>
      <c r="B713" s="163" t="s">
        <v>1128</v>
      </c>
      <c r="C713" s="163" t="s">
        <v>1099</v>
      </c>
      <c r="D713" s="163" t="s">
        <v>1097</v>
      </c>
      <c r="E713" s="164">
        <v>8</v>
      </c>
      <c r="F713" s="165">
        <v>7.89</v>
      </c>
      <c r="G713" s="331" t="s">
        <v>1259</v>
      </c>
      <c r="H713" s="164" t="s">
        <v>1257</v>
      </c>
      <c r="I713" s="166">
        <v>41</v>
      </c>
    </row>
    <row r="714" spans="1:9">
      <c r="A714" s="162">
        <v>713</v>
      </c>
      <c r="B714" s="163" t="s">
        <v>1108</v>
      </c>
      <c r="C714" s="163" t="s">
        <v>1096</v>
      </c>
      <c r="D714" s="163" t="s">
        <v>1111</v>
      </c>
      <c r="E714" s="164">
        <v>5</v>
      </c>
      <c r="F714" s="165">
        <v>2.0499999999999998</v>
      </c>
      <c r="G714" s="331" t="s">
        <v>1259</v>
      </c>
      <c r="H714" s="164" t="s">
        <v>1256</v>
      </c>
      <c r="I714" s="166">
        <v>58</v>
      </c>
    </row>
    <row r="715" spans="1:9">
      <c r="A715" s="162">
        <v>714</v>
      </c>
      <c r="B715" s="163" t="s">
        <v>1104</v>
      </c>
      <c r="C715" s="163" t="s">
        <v>1099</v>
      </c>
      <c r="D715" s="163" t="s">
        <v>1103</v>
      </c>
      <c r="E715" s="164">
        <v>6</v>
      </c>
      <c r="F715" s="165">
        <v>5.0599999999999996</v>
      </c>
      <c r="G715" s="331" t="s">
        <v>1260</v>
      </c>
      <c r="H715" s="164" t="s">
        <v>1257</v>
      </c>
      <c r="I715" s="166">
        <v>26</v>
      </c>
    </row>
    <row r="716" spans="1:9">
      <c r="A716" s="162">
        <v>715</v>
      </c>
      <c r="B716" s="163" t="s">
        <v>1107</v>
      </c>
      <c r="C716" s="163" t="s">
        <v>1096</v>
      </c>
      <c r="D716" s="163" t="s">
        <v>1097</v>
      </c>
      <c r="E716" s="164">
        <v>2</v>
      </c>
      <c r="F716" s="165">
        <v>5.18</v>
      </c>
      <c r="G716" s="331" t="s">
        <v>1259</v>
      </c>
      <c r="H716" s="164" t="s">
        <v>1257</v>
      </c>
      <c r="I716" s="166">
        <v>57</v>
      </c>
    </row>
    <row r="717" spans="1:9">
      <c r="A717" s="162">
        <v>716</v>
      </c>
      <c r="B717" s="163" t="s">
        <v>1124</v>
      </c>
      <c r="C717" s="163" t="s">
        <v>1113</v>
      </c>
      <c r="D717" s="163" t="s">
        <v>1097</v>
      </c>
      <c r="E717" s="164">
        <v>1</v>
      </c>
      <c r="F717" s="165">
        <v>2.38</v>
      </c>
      <c r="G717" s="331" t="s">
        <v>1260</v>
      </c>
      <c r="H717" s="164" t="s">
        <v>1257</v>
      </c>
      <c r="I717" s="166">
        <v>45</v>
      </c>
    </row>
    <row r="718" spans="1:9">
      <c r="A718" s="162">
        <v>717</v>
      </c>
      <c r="B718" s="163" t="s">
        <v>1137</v>
      </c>
      <c r="C718" s="163" t="s">
        <v>1099</v>
      </c>
      <c r="D718" s="163" t="s">
        <v>1103</v>
      </c>
      <c r="E718" s="164">
        <v>7</v>
      </c>
      <c r="F718" s="165">
        <v>3.97</v>
      </c>
      <c r="G718" s="331" t="s">
        <v>1260</v>
      </c>
      <c r="H718" s="164" t="s">
        <v>1257</v>
      </c>
      <c r="I718" s="166">
        <v>68</v>
      </c>
    </row>
    <row r="719" spans="1:9">
      <c r="A719" s="162">
        <v>718</v>
      </c>
      <c r="B719" s="163" t="s">
        <v>1122</v>
      </c>
      <c r="C719" s="163" t="s">
        <v>1096</v>
      </c>
      <c r="D719" s="163" t="s">
        <v>1111</v>
      </c>
      <c r="E719" s="164">
        <v>5</v>
      </c>
      <c r="F719" s="165">
        <v>7.26</v>
      </c>
      <c r="G719" s="331" t="s">
        <v>1260</v>
      </c>
      <c r="H719" s="164" t="s">
        <v>1257</v>
      </c>
      <c r="I719" s="166">
        <v>35</v>
      </c>
    </row>
    <row r="720" spans="1:9">
      <c r="A720" s="162">
        <v>719</v>
      </c>
      <c r="B720" s="163" t="s">
        <v>1141</v>
      </c>
      <c r="C720" s="163" t="s">
        <v>1096</v>
      </c>
      <c r="D720" s="163" t="s">
        <v>1105</v>
      </c>
      <c r="E720" s="164">
        <v>8</v>
      </c>
      <c r="F720" s="165">
        <v>8.27</v>
      </c>
      <c r="G720" s="331" t="s">
        <v>1260</v>
      </c>
      <c r="H720" s="164" t="s">
        <v>1256</v>
      </c>
      <c r="I720" s="166">
        <v>29</v>
      </c>
    </row>
    <row r="721" spans="1:9">
      <c r="A721" s="162">
        <v>720</v>
      </c>
      <c r="B721" s="163" t="s">
        <v>1120</v>
      </c>
      <c r="C721" s="163" t="s">
        <v>1099</v>
      </c>
      <c r="D721" s="163" t="s">
        <v>1097</v>
      </c>
      <c r="E721" s="164">
        <v>10</v>
      </c>
      <c r="F721" s="165">
        <v>8.0399999999999991</v>
      </c>
      <c r="G721" s="331" t="s">
        <v>1260</v>
      </c>
      <c r="H721" s="164" t="s">
        <v>1257</v>
      </c>
      <c r="I721" s="166">
        <v>62</v>
      </c>
    </row>
    <row r="722" spans="1:9">
      <c r="A722" s="162">
        <v>721</v>
      </c>
      <c r="B722" s="163" t="s">
        <v>1123</v>
      </c>
      <c r="C722" s="163" t="s">
        <v>1099</v>
      </c>
      <c r="D722" s="163" t="s">
        <v>1100</v>
      </c>
      <c r="E722" s="164">
        <v>7</v>
      </c>
      <c r="F722" s="165">
        <v>5.28</v>
      </c>
      <c r="G722" s="331" t="s">
        <v>1259</v>
      </c>
      <c r="H722" s="164" t="s">
        <v>1257</v>
      </c>
      <c r="I722" s="166">
        <v>70</v>
      </c>
    </row>
    <row r="723" spans="1:9">
      <c r="A723" s="162">
        <v>722</v>
      </c>
      <c r="B723" s="163" t="s">
        <v>1140</v>
      </c>
      <c r="C723" s="163" t="s">
        <v>1102</v>
      </c>
      <c r="D723" s="163" t="s">
        <v>1100</v>
      </c>
      <c r="E723" s="164">
        <v>10</v>
      </c>
      <c r="F723" s="165">
        <v>5.93</v>
      </c>
      <c r="G723" s="331" t="s">
        <v>1259</v>
      </c>
      <c r="H723" s="164" t="s">
        <v>1257</v>
      </c>
      <c r="I723" s="166">
        <v>35</v>
      </c>
    </row>
    <row r="724" spans="1:9">
      <c r="A724" s="162">
        <v>723</v>
      </c>
      <c r="B724" s="163" t="s">
        <v>1132</v>
      </c>
      <c r="C724" s="163" t="s">
        <v>1096</v>
      </c>
      <c r="D724" s="163" t="s">
        <v>1105</v>
      </c>
      <c r="E724" s="164">
        <v>4</v>
      </c>
      <c r="F724" s="165">
        <v>4</v>
      </c>
      <c r="G724" s="331" t="s">
        <v>1260</v>
      </c>
      <c r="H724" s="164" t="s">
        <v>1256</v>
      </c>
      <c r="I724" s="166">
        <v>22</v>
      </c>
    </row>
    <row r="725" spans="1:9">
      <c r="A725" s="162">
        <v>724</v>
      </c>
      <c r="B725" s="163" t="s">
        <v>1134</v>
      </c>
      <c r="C725" s="163" t="s">
        <v>1096</v>
      </c>
      <c r="D725" s="163" t="s">
        <v>1103</v>
      </c>
      <c r="E725" s="164">
        <v>5</v>
      </c>
      <c r="F725" s="165">
        <v>6.96</v>
      </c>
      <c r="G725" s="331" t="s">
        <v>1260</v>
      </c>
      <c r="H725" s="164" t="s">
        <v>1257</v>
      </c>
      <c r="I725" s="166">
        <v>65</v>
      </c>
    </row>
    <row r="726" spans="1:9">
      <c r="A726" s="162">
        <v>725</v>
      </c>
      <c r="B726" s="163" t="s">
        <v>1118</v>
      </c>
      <c r="C726" s="163" t="s">
        <v>1099</v>
      </c>
      <c r="D726" s="163" t="s">
        <v>1103</v>
      </c>
      <c r="E726" s="164">
        <v>8</v>
      </c>
      <c r="F726" s="165">
        <v>2.9</v>
      </c>
      <c r="G726" s="331" t="s">
        <v>1260</v>
      </c>
      <c r="H726" s="164" t="s">
        <v>1256</v>
      </c>
      <c r="I726" s="166">
        <v>53</v>
      </c>
    </row>
    <row r="727" spans="1:9">
      <c r="A727" s="162">
        <v>726</v>
      </c>
      <c r="B727" s="163" t="s">
        <v>1142</v>
      </c>
      <c r="C727" s="163" t="s">
        <v>1099</v>
      </c>
      <c r="D727" s="163" t="s">
        <v>1097</v>
      </c>
      <c r="E727" s="164">
        <v>9</v>
      </c>
      <c r="F727" s="165">
        <v>1.8</v>
      </c>
      <c r="G727" s="331" t="s">
        <v>1260</v>
      </c>
      <c r="H727" s="164" t="s">
        <v>1257</v>
      </c>
      <c r="I727" s="166">
        <v>63</v>
      </c>
    </row>
    <row r="728" spans="1:9">
      <c r="A728" s="162">
        <v>727</v>
      </c>
      <c r="B728" s="163" t="s">
        <v>1115</v>
      </c>
      <c r="C728" s="163" t="s">
        <v>1096</v>
      </c>
      <c r="D728" s="163" t="s">
        <v>1105</v>
      </c>
      <c r="E728" s="164">
        <v>9</v>
      </c>
      <c r="F728" s="165">
        <v>1.65</v>
      </c>
      <c r="G728" s="331" t="s">
        <v>1259</v>
      </c>
      <c r="H728" s="164" t="s">
        <v>1257</v>
      </c>
      <c r="I728" s="166">
        <v>50</v>
      </c>
    </row>
    <row r="729" spans="1:9">
      <c r="A729" s="162">
        <v>728</v>
      </c>
      <c r="B729" s="163" t="s">
        <v>1123</v>
      </c>
      <c r="C729" s="163" t="s">
        <v>1099</v>
      </c>
      <c r="D729" s="163" t="s">
        <v>1097</v>
      </c>
      <c r="E729" s="164">
        <v>10</v>
      </c>
      <c r="F729" s="165">
        <v>4.34</v>
      </c>
      <c r="G729" s="331" t="s">
        <v>1260</v>
      </c>
      <c r="H729" s="164" t="s">
        <v>1257</v>
      </c>
      <c r="I729" s="166">
        <v>25</v>
      </c>
    </row>
    <row r="730" spans="1:9">
      <c r="A730" s="162">
        <v>729</v>
      </c>
      <c r="B730" s="163" t="s">
        <v>1140</v>
      </c>
      <c r="C730" s="163" t="s">
        <v>1102</v>
      </c>
      <c r="D730" s="163" t="s">
        <v>1103</v>
      </c>
      <c r="E730" s="164">
        <v>7</v>
      </c>
      <c r="F730" s="165">
        <v>4.5599999999999996</v>
      </c>
      <c r="G730" s="331" t="s">
        <v>1260</v>
      </c>
      <c r="H730" s="164" t="s">
        <v>1257</v>
      </c>
      <c r="I730" s="166">
        <v>68</v>
      </c>
    </row>
    <row r="731" spans="1:9">
      <c r="A731" s="162">
        <v>730</v>
      </c>
      <c r="B731" s="163" t="s">
        <v>1141</v>
      </c>
      <c r="C731" s="163" t="s">
        <v>1096</v>
      </c>
      <c r="D731" s="163" t="s">
        <v>1097</v>
      </c>
      <c r="E731" s="164">
        <v>7</v>
      </c>
      <c r="F731" s="165">
        <v>7.89</v>
      </c>
      <c r="G731" s="331" t="s">
        <v>1260</v>
      </c>
      <c r="H731" s="164" t="s">
        <v>1257</v>
      </c>
      <c r="I731" s="166">
        <v>59</v>
      </c>
    </row>
    <row r="732" spans="1:9">
      <c r="A732" s="162">
        <v>731</v>
      </c>
      <c r="B732" s="163" t="s">
        <v>205</v>
      </c>
      <c r="C732" s="163" t="s">
        <v>1096</v>
      </c>
      <c r="D732" s="163" t="s">
        <v>1097</v>
      </c>
      <c r="E732" s="164">
        <v>10</v>
      </c>
      <c r="F732" s="165">
        <v>5.98</v>
      </c>
      <c r="G732" s="331" t="s">
        <v>1259</v>
      </c>
      <c r="H732" s="164" t="s">
        <v>1257</v>
      </c>
      <c r="I732" s="166">
        <v>41</v>
      </c>
    </row>
    <row r="733" spans="1:9">
      <c r="A733" s="162">
        <v>732</v>
      </c>
      <c r="B733" s="163" t="s">
        <v>1104</v>
      </c>
      <c r="C733" s="163" t="s">
        <v>1099</v>
      </c>
      <c r="D733" s="163" t="s">
        <v>1097</v>
      </c>
      <c r="E733" s="164">
        <v>6</v>
      </c>
      <c r="F733" s="165">
        <v>1.73</v>
      </c>
      <c r="G733" s="331" t="s">
        <v>1260</v>
      </c>
      <c r="H733" s="164" t="s">
        <v>1257</v>
      </c>
      <c r="I733" s="166">
        <v>72</v>
      </c>
    </row>
    <row r="734" spans="1:9">
      <c r="A734" s="162">
        <v>733</v>
      </c>
      <c r="B734" s="163" t="s">
        <v>1138</v>
      </c>
      <c r="C734" s="163" t="s">
        <v>1096</v>
      </c>
      <c r="D734" s="163" t="s">
        <v>1100</v>
      </c>
      <c r="E734" s="164">
        <v>4</v>
      </c>
      <c r="F734" s="165">
        <v>2.4300000000000002</v>
      </c>
      <c r="G734" s="331" t="s">
        <v>1260</v>
      </c>
      <c r="H734" s="164" t="s">
        <v>1257</v>
      </c>
      <c r="I734" s="166">
        <v>50</v>
      </c>
    </row>
    <row r="735" spans="1:9">
      <c r="A735" s="162">
        <v>734</v>
      </c>
      <c r="B735" s="163" t="s">
        <v>1126</v>
      </c>
      <c r="C735" s="163" t="s">
        <v>1099</v>
      </c>
      <c r="D735" s="163" t="s">
        <v>1103</v>
      </c>
      <c r="E735" s="164">
        <v>3</v>
      </c>
      <c r="F735" s="165">
        <v>6.99</v>
      </c>
      <c r="G735" s="331" t="s">
        <v>1260</v>
      </c>
      <c r="H735" s="164" t="s">
        <v>1257</v>
      </c>
      <c r="I735" s="166">
        <v>33</v>
      </c>
    </row>
    <row r="736" spans="1:9">
      <c r="A736" s="162">
        <v>735</v>
      </c>
      <c r="B736" s="163" t="s">
        <v>1109</v>
      </c>
      <c r="C736" s="163" t="s">
        <v>1096</v>
      </c>
      <c r="D736" s="163" t="s">
        <v>1105</v>
      </c>
      <c r="E736" s="164">
        <v>1</v>
      </c>
      <c r="F736" s="165">
        <v>9.33</v>
      </c>
      <c r="G736" s="331" t="s">
        <v>1260</v>
      </c>
      <c r="H736" s="164" t="s">
        <v>1256</v>
      </c>
      <c r="I736" s="166">
        <v>48</v>
      </c>
    </row>
    <row r="737" spans="1:9">
      <c r="A737" s="162">
        <v>736</v>
      </c>
      <c r="B737" s="163" t="s">
        <v>1123</v>
      </c>
      <c r="C737" s="163" t="s">
        <v>1099</v>
      </c>
      <c r="D737" s="163" t="s">
        <v>1100</v>
      </c>
      <c r="E737" s="164">
        <v>2</v>
      </c>
      <c r="F737" s="165">
        <v>7.77</v>
      </c>
      <c r="G737" s="331" t="s">
        <v>1260</v>
      </c>
      <c r="H737" s="164" t="s">
        <v>1257</v>
      </c>
      <c r="I737" s="166">
        <v>40</v>
      </c>
    </row>
    <row r="738" spans="1:9">
      <c r="A738" s="162">
        <v>737</v>
      </c>
      <c r="B738" s="163" t="s">
        <v>206</v>
      </c>
      <c r="C738" s="163" t="s">
        <v>1096</v>
      </c>
      <c r="D738" s="163" t="s">
        <v>1103</v>
      </c>
      <c r="E738" s="164">
        <v>10</v>
      </c>
      <c r="F738" s="165">
        <v>8.77</v>
      </c>
      <c r="G738" s="331" t="s">
        <v>1260</v>
      </c>
      <c r="H738" s="164" t="s">
        <v>1257</v>
      </c>
      <c r="I738" s="166">
        <v>22</v>
      </c>
    </row>
    <row r="739" spans="1:9">
      <c r="A739" s="162">
        <v>738</v>
      </c>
      <c r="B739" s="163" t="s">
        <v>1124</v>
      </c>
      <c r="C739" s="163" t="s">
        <v>1113</v>
      </c>
      <c r="D739" s="163" t="s">
        <v>1100</v>
      </c>
      <c r="E739" s="164">
        <v>6</v>
      </c>
      <c r="F739" s="165">
        <v>5.26</v>
      </c>
      <c r="G739" s="331" t="s">
        <v>1259</v>
      </c>
      <c r="H739" s="164" t="s">
        <v>1257</v>
      </c>
      <c r="I739" s="166">
        <v>38</v>
      </c>
    </row>
    <row r="740" spans="1:9">
      <c r="A740" s="162">
        <v>739</v>
      </c>
      <c r="B740" s="163" t="s">
        <v>1128</v>
      </c>
      <c r="C740" s="163" t="s">
        <v>1099</v>
      </c>
      <c r="D740" s="163" t="s">
        <v>1105</v>
      </c>
      <c r="E740" s="164">
        <v>8</v>
      </c>
      <c r="F740" s="165">
        <v>3.36</v>
      </c>
      <c r="G740" s="331" t="s">
        <v>1259</v>
      </c>
      <c r="H740" s="164" t="s">
        <v>1257</v>
      </c>
      <c r="I740" s="166">
        <v>53</v>
      </c>
    </row>
    <row r="741" spans="1:9">
      <c r="A741" s="162">
        <v>740</v>
      </c>
      <c r="B741" s="163" t="s">
        <v>1144</v>
      </c>
      <c r="C741" s="163" t="s">
        <v>1096</v>
      </c>
      <c r="D741" s="163" t="s">
        <v>1097</v>
      </c>
      <c r="E741" s="164">
        <v>10</v>
      </c>
      <c r="F741" s="165">
        <v>4.08</v>
      </c>
      <c r="G741" s="331" t="s">
        <v>1260</v>
      </c>
      <c r="H741" s="164" t="s">
        <v>1257</v>
      </c>
      <c r="I741" s="166">
        <v>37</v>
      </c>
    </row>
    <row r="742" spans="1:9">
      <c r="A742" s="162">
        <v>741</v>
      </c>
      <c r="B742" s="163" t="s">
        <v>1117</v>
      </c>
      <c r="C742" s="163" t="s">
        <v>1099</v>
      </c>
      <c r="D742" s="163" t="s">
        <v>1097</v>
      </c>
      <c r="E742" s="164">
        <v>2</v>
      </c>
      <c r="F742" s="165">
        <v>8.64</v>
      </c>
      <c r="G742" s="331" t="s">
        <v>1260</v>
      </c>
      <c r="H742" s="164" t="s">
        <v>1257</v>
      </c>
      <c r="I742" s="166">
        <v>68</v>
      </c>
    </row>
    <row r="743" spans="1:9">
      <c r="A743" s="162">
        <v>742</v>
      </c>
      <c r="B743" s="163" t="s">
        <v>1143</v>
      </c>
      <c r="C743" s="163" t="s">
        <v>1099</v>
      </c>
      <c r="D743" s="163" t="s">
        <v>1103</v>
      </c>
      <c r="E743" s="164">
        <v>1</v>
      </c>
      <c r="F743" s="165">
        <v>7.05</v>
      </c>
      <c r="G743" s="331" t="s">
        <v>1260</v>
      </c>
      <c r="H743" s="164" t="s">
        <v>1256</v>
      </c>
      <c r="I743" s="166">
        <v>35</v>
      </c>
    </row>
    <row r="744" spans="1:9">
      <c r="A744" s="162">
        <v>743</v>
      </c>
      <c r="B744" s="163" t="s">
        <v>1139</v>
      </c>
      <c r="C744" s="163" t="s">
        <v>1099</v>
      </c>
      <c r="D744" s="163" t="s">
        <v>1103</v>
      </c>
      <c r="E744" s="164">
        <v>9</v>
      </c>
      <c r="F744" s="165">
        <v>7.15</v>
      </c>
      <c r="G744" s="331" t="s">
        <v>1259</v>
      </c>
      <c r="H744" s="164" t="s">
        <v>1257</v>
      </c>
      <c r="I744" s="166">
        <v>65</v>
      </c>
    </row>
    <row r="745" spans="1:9">
      <c r="A745" s="162">
        <v>744</v>
      </c>
      <c r="B745" s="163" t="s">
        <v>1120</v>
      </c>
      <c r="C745" s="163" t="s">
        <v>1099</v>
      </c>
      <c r="D745" s="163" t="s">
        <v>1111</v>
      </c>
      <c r="E745" s="164">
        <v>3</v>
      </c>
      <c r="F745" s="165">
        <v>2.86</v>
      </c>
      <c r="G745" s="331" t="s">
        <v>1260</v>
      </c>
      <c r="H745" s="164" t="s">
        <v>1257</v>
      </c>
      <c r="I745" s="166">
        <v>71</v>
      </c>
    </row>
    <row r="746" spans="1:9">
      <c r="A746" s="162">
        <v>745</v>
      </c>
      <c r="B746" s="163" t="s">
        <v>1134</v>
      </c>
      <c r="C746" s="163" t="s">
        <v>1096</v>
      </c>
      <c r="D746" s="163" t="s">
        <v>1097</v>
      </c>
      <c r="E746" s="164">
        <v>8</v>
      </c>
      <c r="F746" s="165">
        <v>1.83</v>
      </c>
      <c r="G746" s="331" t="s">
        <v>1259</v>
      </c>
      <c r="H746" s="164" t="s">
        <v>1257</v>
      </c>
      <c r="I746" s="166">
        <v>41</v>
      </c>
    </row>
    <row r="747" spans="1:9">
      <c r="A747" s="162">
        <v>746</v>
      </c>
      <c r="B747" s="163" t="s">
        <v>1125</v>
      </c>
      <c r="C747" s="163" t="s">
        <v>1096</v>
      </c>
      <c r="D747" s="163" t="s">
        <v>1111</v>
      </c>
      <c r="E747" s="164">
        <v>9</v>
      </c>
      <c r="F747" s="165">
        <v>8.69</v>
      </c>
      <c r="G747" s="331" t="s">
        <v>1260</v>
      </c>
      <c r="H747" s="164" t="s">
        <v>1256</v>
      </c>
      <c r="I747" s="166">
        <v>65</v>
      </c>
    </row>
    <row r="748" spans="1:9">
      <c r="A748" s="162">
        <v>747</v>
      </c>
      <c r="B748" s="163" t="s">
        <v>1110</v>
      </c>
      <c r="C748" s="163" t="s">
        <v>1096</v>
      </c>
      <c r="D748" s="163" t="s">
        <v>1103</v>
      </c>
      <c r="E748" s="164">
        <v>2</v>
      </c>
      <c r="F748" s="165">
        <v>1.17</v>
      </c>
      <c r="G748" s="331" t="s">
        <v>1259</v>
      </c>
      <c r="H748" s="164" t="s">
        <v>1256</v>
      </c>
      <c r="I748" s="166">
        <v>59</v>
      </c>
    </row>
    <row r="749" spans="1:9">
      <c r="A749" s="162">
        <v>748</v>
      </c>
      <c r="B749" s="163" t="s">
        <v>1119</v>
      </c>
      <c r="C749" s="163" t="s">
        <v>1096</v>
      </c>
      <c r="D749" s="163" t="s">
        <v>1111</v>
      </c>
      <c r="E749" s="164">
        <v>4</v>
      </c>
      <c r="F749" s="165">
        <v>1.55</v>
      </c>
      <c r="G749" s="331" t="s">
        <v>1259</v>
      </c>
      <c r="H749" s="164" t="s">
        <v>1257</v>
      </c>
      <c r="I749" s="166">
        <v>43</v>
      </c>
    </row>
    <row r="750" spans="1:9">
      <c r="A750" s="162">
        <v>749</v>
      </c>
      <c r="B750" s="163" t="s">
        <v>1137</v>
      </c>
      <c r="C750" s="163" t="s">
        <v>1099</v>
      </c>
      <c r="D750" s="163" t="s">
        <v>1111</v>
      </c>
      <c r="E750" s="164">
        <v>9</v>
      </c>
      <c r="F750" s="165">
        <v>4.2300000000000004</v>
      </c>
      <c r="G750" s="331" t="s">
        <v>1260</v>
      </c>
      <c r="H750" s="164" t="s">
        <v>1257</v>
      </c>
      <c r="I750" s="166">
        <v>42</v>
      </c>
    </row>
    <row r="751" spans="1:9">
      <c r="A751" s="162">
        <v>750</v>
      </c>
      <c r="B751" s="163" t="s">
        <v>1144</v>
      </c>
      <c r="C751" s="163" t="s">
        <v>1096</v>
      </c>
      <c r="D751" s="163" t="s">
        <v>1103</v>
      </c>
      <c r="E751" s="164">
        <v>3</v>
      </c>
      <c r="F751" s="165">
        <v>7.08</v>
      </c>
      <c r="G751" s="331" t="s">
        <v>1260</v>
      </c>
      <c r="H751" s="164" t="s">
        <v>1256</v>
      </c>
      <c r="I751" s="166">
        <v>63</v>
      </c>
    </row>
    <row r="752" spans="1:9">
      <c r="A752" s="162">
        <v>751</v>
      </c>
      <c r="B752" s="163" t="s">
        <v>1140</v>
      </c>
      <c r="C752" s="163" t="s">
        <v>1102</v>
      </c>
      <c r="D752" s="163" t="s">
        <v>1097</v>
      </c>
      <c r="E752" s="164">
        <v>3</v>
      </c>
      <c r="F752" s="165">
        <v>1.55</v>
      </c>
      <c r="G752" s="331" t="s">
        <v>1260</v>
      </c>
      <c r="H752" s="164" t="s">
        <v>1256</v>
      </c>
      <c r="I752" s="166">
        <v>31</v>
      </c>
    </row>
    <row r="753" spans="1:9">
      <c r="A753" s="162">
        <v>752</v>
      </c>
      <c r="B753" s="163" t="s">
        <v>1108</v>
      </c>
      <c r="C753" s="163" t="s">
        <v>1096</v>
      </c>
      <c r="D753" s="163" t="s">
        <v>1103</v>
      </c>
      <c r="E753" s="164">
        <v>7</v>
      </c>
      <c r="F753" s="165">
        <v>2.36</v>
      </c>
      <c r="G753" s="331" t="s">
        <v>1259</v>
      </c>
      <c r="H753" s="164" t="s">
        <v>1257</v>
      </c>
      <c r="I753" s="166">
        <v>59</v>
      </c>
    </row>
    <row r="754" spans="1:9">
      <c r="A754" s="162">
        <v>753</v>
      </c>
      <c r="B754" s="163" t="s">
        <v>1138</v>
      </c>
      <c r="C754" s="163" t="s">
        <v>1096</v>
      </c>
      <c r="D754" s="163" t="s">
        <v>1097</v>
      </c>
      <c r="E754" s="164">
        <v>8</v>
      </c>
      <c r="F754" s="165">
        <v>8.82</v>
      </c>
      <c r="G754" s="331" t="s">
        <v>1260</v>
      </c>
      <c r="H754" s="164" t="s">
        <v>1257</v>
      </c>
      <c r="I754" s="166">
        <v>39</v>
      </c>
    </row>
    <row r="755" spans="1:9">
      <c r="A755" s="162">
        <v>754</v>
      </c>
      <c r="B755" s="163" t="s">
        <v>205</v>
      </c>
      <c r="C755" s="163" t="s">
        <v>1096</v>
      </c>
      <c r="D755" s="163" t="s">
        <v>1100</v>
      </c>
      <c r="E755" s="164">
        <v>9</v>
      </c>
      <c r="F755" s="165">
        <v>3.58</v>
      </c>
      <c r="G755" s="331" t="s">
        <v>1259</v>
      </c>
      <c r="H755" s="164" t="s">
        <v>1257</v>
      </c>
      <c r="I755" s="166">
        <v>58</v>
      </c>
    </row>
    <row r="756" spans="1:9">
      <c r="A756" s="162">
        <v>755</v>
      </c>
      <c r="B756" s="163" t="s">
        <v>1124</v>
      </c>
      <c r="C756" s="163" t="s">
        <v>1113</v>
      </c>
      <c r="D756" s="163" t="s">
        <v>1105</v>
      </c>
      <c r="E756" s="164">
        <v>6</v>
      </c>
      <c r="F756" s="165">
        <v>7.39</v>
      </c>
      <c r="G756" s="331" t="s">
        <v>1260</v>
      </c>
      <c r="H756" s="164" t="s">
        <v>1257</v>
      </c>
      <c r="I756" s="166">
        <v>44</v>
      </c>
    </row>
    <row r="757" spans="1:9">
      <c r="A757" s="162">
        <v>756</v>
      </c>
      <c r="B757" s="163" t="s">
        <v>1135</v>
      </c>
      <c r="C757" s="163" t="s">
        <v>1102</v>
      </c>
      <c r="D757" s="163" t="s">
        <v>1097</v>
      </c>
      <c r="E757" s="164">
        <v>6</v>
      </c>
      <c r="F757" s="165">
        <v>5.58</v>
      </c>
      <c r="G757" s="331" t="s">
        <v>1259</v>
      </c>
      <c r="H757" s="164" t="s">
        <v>1257</v>
      </c>
      <c r="I757" s="166">
        <v>47</v>
      </c>
    </row>
    <row r="758" spans="1:9">
      <c r="A758" s="162">
        <v>757</v>
      </c>
      <c r="B758" s="163" t="s">
        <v>1101</v>
      </c>
      <c r="C758" s="163" t="s">
        <v>1102</v>
      </c>
      <c r="D758" s="163" t="s">
        <v>1097</v>
      </c>
      <c r="E758" s="164">
        <v>8</v>
      </c>
      <c r="F758" s="165">
        <v>4.34</v>
      </c>
      <c r="G758" s="331" t="s">
        <v>1260</v>
      </c>
      <c r="H758" s="164" t="s">
        <v>1257</v>
      </c>
      <c r="I758" s="166">
        <v>30</v>
      </c>
    </row>
    <row r="759" spans="1:9">
      <c r="A759" s="162">
        <v>758</v>
      </c>
      <c r="B759" s="163" t="s">
        <v>206</v>
      </c>
      <c r="C759" s="163" t="s">
        <v>1096</v>
      </c>
      <c r="D759" s="163" t="s">
        <v>1105</v>
      </c>
      <c r="E759" s="164">
        <v>1</v>
      </c>
      <c r="F759" s="165">
        <v>7.54</v>
      </c>
      <c r="G759" s="331" t="s">
        <v>1260</v>
      </c>
      <c r="H759" s="164" t="s">
        <v>1257</v>
      </c>
      <c r="I759" s="166">
        <v>46</v>
      </c>
    </row>
    <row r="760" spans="1:9">
      <c r="A760" s="162">
        <v>759</v>
      </c>
      <c r="B760" s="163" t="s">
        <v>1139</v>
      </c>
      <c r="C760" s="163" t="s">
        <v>1099</v>
      </c>
      <c r="D760" s="163" t="s">
        <v>1105</v>
      </c>
      <c r="E760" s="164">
        <v>2</v>
      </c>
      <c r="F760" s="165">
        <v>5.5</v>
      </c>
      <c r="G760" s="331" t="s">
        <v>1259</v>
      </c>
      <c r="H760" s="164" t="s">
        <v>1256</v>
      </c>
      <c r="I760" s="166">
        <v>36</v>
      </c>
    </row>
    <row r="761" spans="1:9">
      <c r="A761" s="162">
        <v>760</v>
      </c>
      <c r="B761" s="163" t="s">
        <v>1108</v>
      </c>
      <c r="C761" s="163" t="s">
        <v>1096</v>
      </c>
      <c r="D761" s="163" t="s">
        <v>1103</v>
      </c>
      <c r="E761" s="164">
        <v>3</v>
      </c>
      <c r="F761" s="165">
        <v>4.99</v>
      </c>
      <c r="G761" s="331" t="s">
        <v>1259</v>
      </c>
      <c r="H761" s="164" t="s">
        <v>1257</v>
      </c>
      <c r="I761" s="166">
        <v>62</v>
      </c>
    </row>
    <row r="762" spans="1:9">
      <c r="A762" s="162">
        <v>761</v>
      </c>
      <c r="B762" s="163" t="s">
        <v>206</v>
      </c>
      <c r="C762" s="163" t="s">
        <v>1096</v>
      </c>
      <c r="D762" s="163" t="s">
        <v>1097</v>
      </c>
      <c r="E762" s="164">
        <v>9</v>
      </c>
      <c r="F762" s="165">
        <v>5.2</v>
      </c>
      <c r="G762" s="331" t="s">
        <v>1259</v>
      </c>
      <c r="H762" s="164" t="s">
        <v>1257</v>
      </c>
      <c r="I762" s="166">
        <v>67</v>
      </c>
    </row>
    <row r="763" spans="1:9">
      <c r="A763" s="162">
        <v>762</v>
      </c>
      <c r="B763" s="163" t="s">
        <v>1104</v>
      </c>
      <c r="C763" s="163" t="s">
        <v>1099</v>
      </c>
      <c r="D763" s="163" t="s">
        <v>1103</v>
      </c>
      <c r="E763" s="164">
        <v>7</v>
      </c>
      <c r="F763" s="165">
        <v>6.6</v>
      </c>
      <c r="G763" s="331" t="s">
        <v>1260</v>
      </c>
      <c r="H763" s="164" t="s">
        <v>1256</v>
      </c>
      <c r="I763" s="166">
        <v>47</v>
      </c>
    </row>
    <row r="764" spans="1:9">
      <c r="A764" s="162">
        <v>763</v>
      </c>
      <c r="B764" s="163" t="s">
        <v>1116</v>
      </c>
      <c r="C764" s="163" t="s">
        <v>1096</v>
      </c>
      <c r="D764" s="163" t="s">
        <v>1100</v>
      </c>
      <c r="E764" s="164">
        <v>1</v>
      </c>
      <c r="F764" s="165">
        <v>1.31</v>
      </c>
      <c r="G764" s="331" t="s">
        <v>1260</v>
      </c>
      <c r="H764" s="164" t="s">
        <v>1257</v>
      </c>
      <c r="I764" s="166">
        <v>58</v>
      </c>
    </row>
    <row r="765" spans="1:9">
      <c r="A765" s="162">
        <v>764</v>
      </c>
      <c r="B765" s="163" t="s">
        <v>1124</v>
      </c>
      <c r="C765" s="163" t="s">
        <v>1113</v>
      </c>
      <c r="D765" s="163" t="s">
        <v>1103</v>
      </c>
      <c r="E765" s="164">
        <v>8</v>
      </c>
      <c r="F765" s="165">
        <v>7.82</v>
      </c>
      <c r="G765" s="331" t="s">
        <v>1260</v>
      </c>
      <c r="H765" s="164" t="s">
        <v>1257</v>
      </c>
      <c r="I765" s="166">
        <v>38</v>
      </c>
    </row>
    <row r="766" spans="1:9">
      <c r="A766" s="162">
        <v>765</v>
      </c>
      <c r="B766" s="163" t="s">
        <v>1101</v>
      </c>
      <c r="C766" s="163" t="s">
        <v>1102</v>
      </c>
      <c r="D766" s="163" t="s">
        <v>1111</v>
      </c>
      <c r="E766" s="164">
        <v>10</v>
      </c>
      <c r="F766" s="165">
        <v>8.3000000000000007</v>
      </c>
      <c r="G766" s="331" t="s">
        <v>1260</v>
      </c>
      <c r="H766" s="164" t="s">
        <v>1256</v>
      </c>
      <c r="I766" s="166">
        <v>55</v>
      </c>
    </row>
    <row r="767" spans="1:9">
      <c r="A767" s="162">
        <v>766</v>
      </c>
      <c r="B767" s="163" t="s">
        <v>1115</v>
      </c>
      <c r="C767" s="163" t="s">
        <v>1096</v>
      </c>
      <c r="D767" s="163" t="s">
        <v>1097</v>
      </c>
      <c r="E767" s="164">
        <v>1</v>
      </c>
      <c r="F767" s="165">
        <v>9.67</v>
      </c>
      <c r="G767" s="331" t="s">
        <v>1260</v>
      </c>
      <c r="H767" s="164" t="s">
        <v>1256</v>
      </c>
      <c r="I767" s="166">
        <v>23</v>
      </c>
    </row>
    <row r="768" spans="1:9">
      <c r="A768" s="162">
        <v>767</v>
      </c>
      <c r="B768" s="163" t="s">
        <v>1137</v>
      </c>
      <c r="C768" s="163" t="s">
        <v>1099</v>
      </c>
      <c r="D768" s="163" t="s">
        <v>1103</v>
      </c>
      <c r="E768" s="164">
        <v>2</v>
      </c>
      <c r="F768" s="165">
        <v>8.33</v>
      </c>
      <c r="G768" s="331" t="s">
        <v>1260</v>
      </c>
      <c r="H768" s="164" t="s">
        <v>1256</v>
      </c>
      <c r="I768" s="166">
        <v>53</v>
      </c>
    </row>
    <row r="769" spans="1:9">
      <c r="A769" s="162">
        <v>768</v>
      </c>
      <c r="B769" s="163" t="s">
        <v>1119</v>
      </c>
      <c r="C769" s="163" t="s">
        <v>1096</v>
      </c>
      <c r="D769" s="163" t="s">
        <v>1097</v>
      </c>
      <c r="E769" s="164">
        <v>7</v>
      </c>
      <c r="F769" s="165">
        <v>1.17</v>
      </c>
      <c r="G769" s="331" t="s">
        <v>1260</v>
      </c>
      <c r="H769" s="164" t="s">
        <v>1257</v>
      </c>
      <c r="I769" s="166">
        <v>78</v>
      </c>
    </row>
    <row r="770" spans="1:9">
      <c r="A770" s="162">
        <v>769</v>
      </c>
      <c r="B770" s="163" t="s">
        <v>205</v>
      </c>
      <c r="C770" s="163" t="s">
        <v>1096</v>
      </c>
      <c r="D770" s="163" t="s">
        <v>1111</v>
      </c>
      <c r="E770" s="164">
        <v>7</v>
      </c>
      <c r="F770" s="165">
        <v>1.49</v>
      </c>
      <c r="G770" s="331" t="s">
        <v>1260</v>
      </c>
      <c r="H770" s="164" t="s">
        <v>1256</v>
      </c>
      <c r="I770" s="166">
        <v>51</v>
      </c>
    </row>
    <row r="771" spans="1:9">
      <c r="A771" s="162">
        <v>770</v>
      </c>
      <c r="B771" s="163" t="s">
        <v>1127</v>
      </c>
      <c r="C771" s="163" t="s">
        <v>1096</v>
      </c>
      <c r="D771" s="163" t="s">
        <v>1111</v>
      </c>
      <c r="E771" s="164">
        <v>8</v>
      </c>
      <c r="F771" s="165">
        <v>8.17</v>
      </c>
      <c r="G771" s="331" t="s">
        <v>1260</v>
      </c>
      <c r="H771" s="164" t="s">
        <v>1257</v>
      </c>
      <c r="I771" s="166">
        <v>42</v>
      </c>
    </row>
    <row r="772" spans="1:9">
      <c r="A772" s="162">
        <v>771</v>
      </c>
      <c r="B772" s="163" t="s">
        <v>1137</v>
      </c>
      <c r="C772" s="163" t="s">
        <v>1099</v>
      </c>
      <c r="D772" s="163" t="s">
        <v>1097</v>
      </c>
      <c r="E772" s="164">
        <v>1</v>
      </c>
      <c r="F772" s="165">
        <v>7.81</v>
      </c>
      <c r="G772" s="331" t="s">
        <v>1259</v>
      </c>
      <c r="H772" s="164" t="s">
        <v>1256</v>
      </c>
      <c r="I772" s="166">
        <v>45</v>
      </c>
    </row>
    <row r="773" spans="1:9">
      <c r="A773" s="162">
        <v>772</v>
      </c>
      <c r="B773" s="163" t="s">
        <v>1143</v>
      </c>
      <c r="C773" s="163" t="s">
        <v>1099</v>
      </c>
      <c r="D773" s="163" t="s">
        <v>1105</v>
      </c>
      <c r="E773" s="164">
        <v>2</v>
      </c>
      <c r="F773" s="165">
        <v>3.46</v>
      </c>
      <c r="G773" s="331" t="s">
        <v>1260</v>
      </c>
      <c r="H773" s="164" t="s">
        <v>1257</v>
      </c>
      <c r="I773" s="166">
        <v>43</v>
      </c>
    </row>
    <row r="774" spans="1:9">
      <c r="A774" s="162">
        <v>773</v>
      </c>
      <c r="B774" s="163" t="s">
        <v>1144</v>
      </c>
      <c r="C774" s="163" t="s">
        <v>1096</v>
      </c>
      <c r="D774" s="163" t="s">
        <v>1103</v>
      </c>
      <c r="E774" s="164">
        <v>7</v>
      </c>
      <c r="F774" s="165">
        <v>5.4</v>
      </c>
      <c r="G774" s="331" t="s">
        <v>1259</v>
      </c>
      <c r="H774" s="164" t="s">
        <v>1257</v>
      </c>
      <c r="I774" s="166">
        <v>45</v>
      </c>
    </row>
    <row r="775" spans="1:9">
      <c r="A775" s="162">
        <v>774</v>
      </c>
      <c r="B775" s="163" t="s">
        <v>1125</v>
      </c>
      <c r="C775" s="163" t="s">
        <v>1096</v>
      </c>
      <c r="D775" s="163" t="s">
        <v>1105</v>
      </c>
      <c r="E775" s="164">
        <v>1</v>
      </c>
      <c r="F775" s="165">
        <v>3.41</v>
      </c>
      <c r="G775" s="331" t="s">
        <v>1260</v>
      </c>
      <c r="H775" s="164" t="s">
        <v>1257</v>
      </c>
      <c r="I775" s="166">
        <v>62</v>
      </c>
    </row>
    <row r="776" spans="1:9">
      <c r="A776" s="162">
        <v>775</v>
      </c>
      <c r="B776" s="163" t="s">
        <v>1139</v>
      </c>
      <c r="C776" s="163" t="s">
        <v>1099</v>
      </c>
      <c r="D776" s="163" t="s">
        <v>1100</v>
      </c>
      <c r="E776" s="164">
        <v>5</v>
      </c>
      <c r="F776" s="165">
        <v>2.2200000000000002</v>
      </c>
      <c r="G776" s="331" t="s">
        <v>1260</v>
      </c>
      <c r="H776" s="164" t="s">
        <v>1257</v>
      </c>
      <c r="I776" s="166">
        <v>55</v>
      </c>
    </row>
    <row r="777" spans="1:9">
      <c r="A777" s="162">
        <v>776</v>
      </c>
      <c r="B777" s="163" t="s">
        <v>1114</v>
      </c>
      <c r="C777" s="163" t="s">
        <v>1096</v>
      </c>
      <c r="D777" s="163" t="s">
        <v>1105</v>
      </c>
      <c r="E777" s="164">
        <v>5</v>
      </c>
      <c r="F777" s="165">
        <v>3.01</v>
      </c>
      <c r="G777" s="331" t="s">
        <v>1259</v>
      </c>
      <c r="H777" s="164" t="s">
        <v>1257</v>
      </c>
      <c r="I777" s="166">
        <v>67</v>
      </c>
    </row>
    <row r="778" spans="1:9">
      <c r="A778" s="162">
        <v>777</v>
      </c>
      <c r="B778" s="163" t="s">
        <v>206</v>
      </c>
      <c r="C778" s="163" t="s">
        <v>1096</v>
      </c>
      <c r="D778" s="163" t="s">
        <v>1103</v>
      </c>
      <c r="E778" s="164">
        <v>2</v>
      </c>
      <c r="F778" s="165">
        <v>1.17</v>
      </c>
      <c r="G778" s="331" t="s">
        <v>1260</v>
      </c>
      <c r="H778" s="164" t="s">
        <v>1257</v>
      </c>
      <c r="I778" s="166">
        <v>55</v>
      </c>
    </row>
    <row r="779" spans="1:9">
      <c r="A779" s="162">
        <v>778</v>
      </c>
      <c r="B779" s="163" t="s">
        <v>1144</v>
      </c>
      <c r="C779" s="163" t="s">
        <v>1096</v>
      </c>
      <c r="D779" s="163" t="s">
        <v>1103</v>
      </c>
      <c r="E779" s="164">
        <v>1</v>
      </c>
      <c r="F779" s="165">
        <v>8.27</v>
      </c>
      <c r="G779" s="331" t="s">
        <v>1260</v>
      </c>
      <c r="H779" s="164" t="s">
        <v>1257</v>
      </c>
      <c r="I779" s="166">
        <v>29</v>
      </c>
    </row>
    <row r="780" spans="1:9">
      <c r="A780" s="162">
        <v>779</v>
      </c>
      <c r="B780" s="163" t="s">
        <v>1136</v>
      </c>
      <c r="C780" s="163" t="s">
        <v>1096</v>
      </c>
      <c r="D780" s="163" t="s">
        <v>1105</v>
      </c>
      <c r="E780" s="164">
        <v>8</v>
      </c>
      <c r="F780" s="165">
        <v>1.37</v>
      </c>
      <c r="G780" s="331" t="s">
        <v>1259</v>
      </c>
      <c r="H780" s="164" t="s">
        <v>1257</v>
      </c>
      <c r="I780" s="166">
        <v>65</v>
      </c>
    </row>
    <row r="781" spans="1:9">
      <c r="A781" s="162">
        <v>780</v>
      </c>
      <c r="B781" s="163" t="s">
        <v>1144</v>
      </c>
      <c r="C781" s="163" t="s">
        <v>1096</v>
      </c>
      <c r="D781" s="163" t="s">
        <v>1103</v>
      </c>
      <c r="E781" s="164">
        <v>7</v>
      </c>
      <c r="F781" s="165">
        <v>2.19</v>
      </c>
      <c r="G781" s="331" t="s">
        <v>1260</v>
      </c>
      <c r="H781" s="164" t="s">
        <v>1257</v>
      </c>
      <c r="I781" s="166">
        <v>59</v>
      </c>
    </row>
    <row r="782" spans="1:9">
      <c r="A782" s="162">
        <v>781</v>
      </c>
      <c r="B782" s="163" t="s">
        <v>206</v>
      </c>
      <c r="C782" s="163" t="s">
        <v>1096</v>
      </c>
      <c r="D782" s="163" t="s">
        <v>1097</v>
      </c>
      <c r="E782" s="164">
        <v>2</v>
      </c>
      <c r="F782" s="165">
        <v>4.2699999999999996</v>
      </c>
      <c r="G782" s="331" t="s">
        <v>1260</v>
      </c>
      <c r="H782" s="164" t="s">
        <v>1257</v>
      </c>
      <c r="I782" s="166">
        <v>49</v>
      </c>
    </row>
    <row r="783" spans="1:9">
      <c r="A783" s="162">
        <v>782</v>
      </c>
      <c r="B783" s="163" t="s">
        <v>1119</v>
      </c>
      <c r="C783" s="163" t="s">
        <v>1096</v>
      </c>
      <c r="D783" s="163" t="s">
        <v>1100</v>
      </c>
      <c r="E783" s="164">
        <v>5</v>
      </c>
      <c r="F783" s="165">
        <v>6.81</v>
      </c>
      <c r="G783" s="331" t="s">
        <v>1260</v>
      </c>
      <c r="H783" s="164" t="s">
        <v>1257</v>
      </c>
      <c r="I783" s="166">
        <v>63</v>
      </c>
    </row>
    <row r="784" spans="1:9">
      <c r="A784" s="162">
        <v>783</v>
      </c>
      <c r="B784" s="163" t="s">
        <v>1143</v>
      </c>
      <c r="C784" s="163" t="s">
        <v>1099</v>
      </c>
      <c r="D784" s="163" t="s">
        <v>1097</v>
      </c>
      <c r="E784" s="164">
        <v>8</v>
      </c>
      <c r="F784" s="165">
        <v>6.11</v>
      </c>
      <c r="G784" s="331" t="s">
        <v>1260</v>
      </c>
      <c r="H784" s="164" t="s">
        <v>1257</v>
      </c>
      <c r="I784" s="166">
        <v>36</v>
      </c>
    </row>
    <row r="785" spans="1:9">
      <c r="A785" s="162">
        <v>784</v>
      </c>
      <c r="B785" s="163" t="s">
        <v>1137</v>
      </c>
      <c r="C785" s="163" t="s">
        <v>1099</v>
      </c>
      <c r="D785" s="163" t="s">
        <v>1103</v>
      </c>
      <c r="E785" s="164">
        <v>8</v>
      </c>
      <c r="F785" s="165">
        <v>4.53</v>
      </c>
      <c r="G785" s="331" t="s">
        <v>1260</v>
      </c>
      <c r="H785" s="164" t="s">
        <v>1257</v>
      </c>
      <c r="I785" s="166">
        <v>47</v>
      </c>
    </row>
    <row r="786" spans="1:9">
      <c r="A786" s="162">
        <v>785</v>
      </c>
      <c r="B786" s="163" t="s">
        <v>1138</v>
      </c>
      <c r="C786" s="163" t="s">
        <v>1096</v>
      </c>
      <c r="D786" s="163" t="s">
        <v>1103</v>
      </c>
      <c r="E786" s="164">
        <v>3</v>
      </c>
      <c r="F786" s="165">
        <v>8.1999999999999993</v>
      </c>
      <c r="G786" s="331" t="s">
        <v>1259</v>
      </c>
      <c r="H786" s="164" t="s">
        <v>1257</v>
      </c>
      <c r="I786" s="166">
        <v>49</v>
      </c>
    </row>
    <row r="787" spans="1:9">
      <c r="A787" s="162">
        <v>786</v>
      </c>
      <c r="B787" s="163" t="s">
        <v>1117</v>
      </c>
      <c r="C787" s="163" t="s">
        <v>1099</v>
      </c>
      <c r="D787" s="163" t="s">
        <v>1103</v>
      </c>
      <c r="E787" s="164">
        <v>1</v>
      </c>
      <c r="F787" s="165">
        <v>1.01</v>
      </c>
      <c r="G787" s="331" t="s">
        <v>1260</v>
      </c>
      <c r="H787" s="164" t="s">
        <v>1257</v>
      </c>
      <c r="I787" s="166">
        <v>31</v>
      </c>
    </row>
    <row r="788" spans="1:9">
      <c r="A788" s="162">
        <v>787</v>
      </c>
      <c r="B788" s="163" t="s">
        <v>1128</v>
      </c>
      <c r="C788" s="163" t="s">
        <v>1099</v>
      </c>
      <c r="D788" s="163" t="s">
        <v>1100</v>
      </c>
      <c r="E788" s="164">
        <v>6</v>
      </c>
      <c r="F788" s="165">
        <v>1.95</v>
      </c>
      <c r="G788" s="331" t="s">
        <v>1260</v>
      </c>
      <c r="H788" s="164" t="s">
        <v>1257</v>
      </c>
      <c r="I788" s="166">
        <v>39</v>
      </c>
    </row>
    <row r="789" spans="1:9">
      <c r="A789" s="162">
        <v>788</v>
      </c>
      <c r="B789" s="163" t="s">
        <v>1108</v>
      </c>
      <c r="C789" s="163" t="s">
        <v>1096</v>
      </c>
      <c r="D789" s="163" t="s">
        <v>1103</v>
      </c>
      <c r="E789" s="164">
        <v>8</v>
      </c>
      <c r="F789" s="165">
        <v>4.45</v>
      </c>
      <c r="G789" s="331" t="s">
        <v>1259</v>
      </c>
      <c r="H789" s="164" t="s">
        <v>1257</v>
      </c>
      <c r="I789" s="166">
        <v>77</v>
      </c>
    </row>
    <row r="790" spans="1:9">
      <c r="A790" s="162">
        <v>789</v>
      </c>
      <c r="B790" s="163" t="s">
        <v>1117</v>
      </c>
      <c r="C790" s="163" t="s">
        <v>1099</v>
      </c>
      <c r="D790" s="163" t="s">
        <v>1097</v>
      </c>
      <c r="E790" s="164">
        <v>2</v>
      </c>
      <c r="F790" s="165">
        <v>2.68</v>
      </c>
      <c r="G790" s="331" t="s">
        <v>1260</v>
      </c>
      <c r="H790" s="164" t="s">
        <v>1257</v>
      </c>
      <c r="I790" s="166">
        <v>40</v>
      </c>
    </row>
    <row r="791" spans="1:9">
      <c r="A791" s="162">
        <v>790</v>
      </c>
      <c r="B791" s="163" t="s">
        <v>1101</v>
      </c>
      <c r="C791" s="163" t="s">
        <v>1102</v>
      </c>
      <c r="D791" s="163" t="s">
        <v>1100</v>
      </c>
      <c r="E791" s="164">
        <v>8</v>
      </c>
      <c r="F791" s="165">
        <v>8.65</v>
      </c>
      <c r="G791" s="331" t="s">
        <v>1260</v>
      </c>
      <c r="H791" s="164" t="s">
        <v>1257</v>
      </c>
      <c r="I791" s="166">
        <v>61</v>
      </c>
    </row>
    <row r="792" spans="1:9">
      <c r="A792" s="162">
        <v>791</v>
      </c>
      <c r="B792" s="163" t="s">
        <v>1144</v>
      </c>
      <c r="C792" s="163" t="s">
        <v>1096</v>
      </c>
      <c r="D792" s="163" t="s">
        <v>1111</v>
      </c>
      <c r="E792" s="164">
        <v>7</v>
      </c>
      <c r="F792" s="165">
        <v>9.34</v>
      </c>
      <c r="G792" s="331" t="s">
        <v>1259</v>
      </c>
      <c r="H792" s="164" t="s">
        <v>1257</v>
      </c>
      <c r="I792" s="166">
        <v>71</v>
      </c>
    </row>
    <row r="793" spans="1:9">
      <c r="A793" s="162">
        <v>792</v>
      </c>
      <c r="B793" s="163" t="s">
        <v>1134</v>
      </c>
      <c r="C793" s="163" t="s">
        <v>1096</v>
      </c>
      <c r="D793" s="163" t="s">
        <v>1103</v>
      </c>
      <c r="E793" s="164">
        <v>1</v>
      </c>
      <c r="F793" s="165">
        <v>6.32</v>
      </c>
      <c r="G793" s="331" t="s">
        <v>1259</v>
      </c>
      <c r="H793" s="164" t="s">
        <v>1257</v>
      </c>
      <c r="I793" s="166">
        <v>61</v>
      </c>
    </row>
    <row r="794" spans="1:9">
      <c r="A794" s="162">
        <v>793</v>
      </c>
      <c r="B794" s="163" t="s">
        <v>1125</v>
      </c>
      <c r="C794" s="163" t="s">
        <v>1096</v>
      </c>
      <c r="D794" s="163" t="s">
        <v>1097</v>
      </c>
      <c r="E794" s="164">
        <v>6</v>
      </c>
      <c r="F794" s="165">
        <v>3.51</v>
      </c>
      <c r="G794" s="331" t="s">
        <v>1260</v>
      </c>
      <c r="H794" s="164" t="s">
        <v>1256</v>
      </c>
      <c r="I794" s="166">
        <v>47</v>
      </c>
    </row>
    <row r="795" spans="1:9">
      <c r="A795" s="162">
        <v>794</v>
      </c>
      <c r="B795" s="163" t="s">
        <v>1114</v>
      </c>
      <c r="C795" s="163" t="s">
        <v>1096</v>
      </c>
      <c r="D795" s="163" t="s">
        <v>1103</v>
      </c>
      <c r="E795" s="164">
        <v>1</v>
      </c>
      <c r="F795" s="165">
        <v>9.75</v>
      </c>
      <c r="G795" s="331" t="s">
        <v>1259</v>
      </c>
      <c r="H795" s="164" t="s">
        <v>1256</v>
      </c>
      <c r="I795" s="166">
        <v>33</v>
      </c>
    </row>
    <row r="796" spans="1:9">
      <c r="A796" s="162">
        <v>795</v>
      </c>
      <c r="B796" s="163" t="s">
        <v>1117</v>
      </c>
      <c r="C796" s="163" t="s">
        <v>1099</v>
      </c>
      <c r="D796" s="163" t="s">
        <v>1097</v>
      </c>
      <c r="E796" s="164">
        <v>10</v>
      </c>
      <c r="F796" s="165">
        <v>1.77</v>
      </c>
      <c r="G796" s="331" t="s">
        <v>1260</v>
      </c>
      <c r="H796" s="164" t="s">
        <v>1256</v>
      </c>
      <c r="I796" s="166">
        <v>57</v>
      </c>
    </row>
    <row r="797" spans="1:9">
      <c r="A797" s="162">
        <v>796</v>
      </c>
      <c r="B797" s="163" t="s">
        <v>1110</v>
      </c>
      <c r="C797" s="163" t="s">
        <v>1096</v>
      </c>
      <c r="D797" s="163" t="s">
        <v>1105</v>
      </c>
      <c r="E797" s="164">
        <v>5</v>
      </c>
      <c r="F797" s="165">
        <v>2.48</v>
      </c>
      <c r="G797" s="331" t="s">
        <v>1260</v>
      </c>
      <c r="H797" s="164" t="s">
        <v>1257</v>
      </c>
      <c r="I797" s="166">
        <v>31</v>
      </c>
    </row>
    <row r="798" spans="1:9">
      <c r="A798" s="162">
        <v>797</v>
      </c>
      <c r="B798" s="163" t="s">
        <v>1120</v>
      </c>
      <c r="C798" s="163" t="s">
        <v>1099</v>
      </c>
      <c r="D798" s="163" t="s">
        <v>1100</v>
      </c>
      <c r="E798" s="164">
        <v>9</v>
      </c>
      <c r="F798" s="165">
        <v>8.15</v>
      </c>
      <c r="G798" s="331" t="s">
        <v>1260</v>
      </c>
      <c r="H798" s="164" t="s">
        <v>1256</v>
      </c>
      <c r="I798" s="166">
        <v>61</v>
      </c>
    </row>
    <row r="799" spans="1:9">
      <c r="A799" s="162">
        <v>798</v>
      </c>
      <c r="B799" s="163" t="s">
        <v>1135</v>
      </c>
      <c r="C799" s="163" t="s">
        <v>1102</v>
      </c>
      <c r="D799" s="163" t="s">
        <v>1111</v>
      </c>
      <c r="E799" s="164">
        <v>8</v>
      </c>
      <c r="F799" s="165">
        <v>1.1299999999999999</v>
      </c>
      <c r="G799" s="331" t="s">
        <v>1260</v>
      </c>
      <c r="H799" s="164" t="s">
        <v>1257</v>
      </c>
      <c r="I799" s="166">
        <v>40</v>
      </c>
    </row>
    <row r="800" spans="1:9">
      <c r="A800" s="162">
        <v>799</v>
      </c>
      <c r="B800" s="163" t="s">
        <v>1129</v>
      </c>
      <c r="C800" s="163" t="s">
        <v>1096</v>
      </c>
      <c r="D800" s="163" t="s">
        <v>1100</v>
      </c>
      <c r="E800" s="164">
        <v>7</v>
      </c>
      <c r="F800" s="165">
        <v>2.14</v>
      </c>
      <c r="G800" s="331" t="s">
        <v>1260</v>
      </c>
      <c r="H800" s="164" t="s">
        <v>1256</v>
      </c>
      <c r="I800" s="166">
        <v>54</v>
      </c>
    </row>
    <row r="801" spans="1:9">
      <c r="A801" s="162">
        <v>800</v>
      </c>
      <c r="B801" s="163" t="s">
        <v>1095</v>
      </c>
      <c r="C801" s="163" t="s">
        <v>1096</v>
      </c>
      <c r="D801" s="163" t="s">
        <v>1103</v>
      </c>
      <c r="E801" s="164">
        <v>3</v>
      </c>
      <c r="F801" s="165">
        <v>9.98</v>
      </c>
      <c r="G801" s="331" t="s">
        <v>1259</v>
      </c>
      <c r="H801" s="164" t="s">
        <v>1257</v>
      </c>
      <c r="I801" s="166">
        <v>47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137A-53EE-4B02-9060-3503F3B23F87}">
  <sheetPr>
    <tabColor rgb="FFFFFF66"/>
  </sheetPr>
  <dimension ref="B2:AQ9"/>
  <sheetViews>
    <sheetView showGridLines="0" workbookViewId="0">
      <selection activeCell="J17" sqref="J17"/>
    </sheetView>
  </sheetViews>
  <sheetFormatPr defaultRowHeight="14.4"/>
  <cols>
    <col min="4" max="4" width="11.5546875" customWidth="1"/>
    <col min="5" max="5" width="9.6640625" customWidth="1"/>
  </cols>
  <sheetData>
    <row r="2" spans="2:43">
      <c r="B2" s="77"/>
      <c r="C2" s="77" t="s">
        <v>251</v>
      </c>
      <c r="D2" s="77" t="s">
        <v>252</v>
      </c>
      <c r="E2" s="77" t="s">
        <v>216</v>
      </c>
    </row>
    <row r="3" spans="2:43">
      <c r="B3" s="77" t="s">
        <v>246</v>
      </c>
      <c r="C3" s="77">
        <v>17</v>
      </c>
      <c r="D3" s="77">
        <v>17</v>
      </c>
      <c r="E3" s="77">
        <v>40</v>
      </c>
    </row>
    <row r="4" spans="2:43">
      <c r="B4" s="77" t="s">
        <v>245</v>
      </c>
      <c r="C4" s="77">
        <v>10</v>
      </c>
      <c r="D4" s="77">
        <v>15</v>
      </c>
      <c r="E4" s="77">
        <v>45</v>
      </c>
    </row>
    <row r="5" spans="2:43">
      <c r="B5" s="77" t="s">
        <v>247</v>
      </c>
      <c r="C5" s="77">
        <v>5</v>
      </c>
      <c r="D5" s="77">
        <v>12</v>
      </c>
      <c r="E5" s="77">
        <v>32</v>
      </c>
    </row>
    <row r="7" spans="2:43">
      <c r="AO7" t="s">
        <v>248</v>
      </c>
      <c r="AP7" t="s">
        <v>249</v>
      </c>
      <c r="AQ7" t="s">
        <v>250</v>
      </c>
    </row>
    <row r="8" spans="2:43">
      <c r="AO8" t="e">
        <f>VLOOKUP($B$8,$B$3:$E$5,AO9,0)</f>
        <v>#N/A</v>
      </c>
      <c r="AP8" t="e">
        <f>VLOOKUP($B$8,$B$3:$E$5,AP9,0)</f>
        <v>#N/A</v>
      </c>
      <c r="AQ8" t="e">
        <f>VLOOKUP($B$8,$B$3:$E$5,AQ9,0)</f>
        <v>#N/A</v>
      </c>
    </row>
    <row r="9" spans="2:43">
      <c r="AO9">
        <v>2</v>
      </c>
      <c r="AP9">
        <v>3</v>
      </c>
      <c r="AQ9">
        <v>4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956B1-D2CC-42A9-BA1B-6CC13C85D077}">
  <sheetPr>
    <tabColor rgb="FFFFFF66"/>
  </sheetPr>
  <dimension ref="B1:AQ9"/>
  <sheetViews>
    <sheetView showGridLines="0" zoomScale="130" zoomScaleNormal="130" workbookViewId="0">
      <selection activeCell="G2" sqref="G2"/>
    </sheetView>
  </sheetViews>
  <sheetFormatPr defaultRowHeight="14.4"/>
  <cols>
    <col min="2" max="2" width="10.33203125" customWidth="1"/>
    <col min="4" max="4" width="11.5546875" customWidth="1"/>
    <col min="5" max="5" width="9.6640625" customWidth="1"/>
    <col min="7" max="7" width="11" customWidth="1"/>
    <col min="8" max="8" width="7.88671875" customWidth="1"/>
    <col min="9" max="9" width="11" customWidth="1"/>
    <col min="10" max="10" width="6.33203125" bestFit="1" customWidth="1"/>
  </cols>
  <sheetData>
    <row r="1" spans="2:43">
      <c r="H1" s="232" t="s">
        <v>243</v>
      </c>
      <c r="I1" s="232" t="s">
        <v>244</v>
      </c>
      <c r="J1" s="232" t="s">
        <v>68</v>
      </c>
    </row>
    <row r="2" spans="2:43">
      <c r="B2" s="77"/>
      <c r="C2" s="77" t="s">
        <v>243</v>
      </c>
      <c r="D2" s="77" t="s">
        <v>244</v>
      </c>
      <c r="E2" s="77" t="s">
        <v>68</v>
      </c>
      <c r="G2" s="235" t="s">
        <v>247</v>
      </c>
      <c r="H2" s="233">
        <f>VLOOKUP($G$2,$B$3:$E$5,2,0)</f>
        <v>5</v>
      </c>
      <c r="I2" s="233">
        <f>VLOOKUP($G$2,$B$3:$E$5,3,0)</f>
        <v>12</v>
      </c>
      <c r="J2" s="233">
        <f>VLOOKUP($G$2,$B$3:$E$5,4,0)</f>
        <v>32</v>
      </c>
    </row>
    <row r="3" spans="2:43">
      <c r="B3" s="234" t="s">
        <v>246</v>
      </c>
      <c r="C3" s="234">
        <v>18</v>
      </c>
      <c r="D3" s="234">
        <v>17</v>
      </c>
      <c r="E3" s="234">
        <v>40</v>
      </c>
    </row>
    <row r="4" spans="2:43">
      <c r="B4" s="234" t="s">
        <v>245</v>
      </c>
      <c r="C4" s="234">
        <v>10</v>
      </c>
      <c r="D4" s="234">
        <v>15</v>
      </c>
      <c r="E4" s="234">
        <v>45</v>
      </c>
      <c r="H4" s="152" t="s">
        <v>1262</v>
      </c>
      <c r="I4" s="152"/>
      <c r="J4" s="152"/>
      <c r="K4" s="152"/>
      <c r="L4" s="152"/>
      <c r="M4" s="152"/>
    </row>
    <row r="5" spans="2:43">
      <c r="B5" s="234" t="s">
        <v>247</v>
      </c>
      <c r="C5" s="234">
        <v>5</v>
      </c>
      <c r="D5" s="234">
        <v>12</v>
      </c>
      <c r="E5" s="234">
        <v>32</v>
      </c>
    </row>
    <row r="7" spans="2:43">
      <c r="AO7" t="s">
        <v>248</v>
      </c>
      <c r="AP7" t="s">
        <v>249</v>
      </c>
      <c r="AQ7" t="s">
        <v>250</v>
      </c>
    </row>
    <row r="8" spans="2:43">
      <c r="AO8" t="e">
        <f>VLOOKUP($B$8,$B$3:$E$5,AO9,0)</f>
        <v>#N/A</v>
      </c>
      <c r="AP8" t="e">
        <f>VLOOKUP($B$8,$B$3:$E$5,AP9,0)</f>
        <v>#N/A</v>
      </c>
      <c r="AQ8" t="e">
        <f>VLOOKUP($B$8,$B$3:$E$5,AQ9,0)</f>
        <v>#N/A</v>
      </c>
    </row>
    <row r="9" spans="2:43">
      <c r="AO9">
        <v>2</v>
      </c>
      <c r="AP9">
        <v>3</v>
      </c>
      <c r="AQ9">
        <v>4</v>
      </c>
    </row>
  </sheetData>
  <sheetProtection algorithmName="SHA-512" hashValue="W0aKqNTk/RrOemkwHm1goPEdwupFUnt3WkyhFF3DB9QOMuyiQd0BwwTTap3PLvzOg4/JEKniaPs08TJTYfe3kw==" saltValue="33K3oGW6AFSVYTG9d19JBQ==" spinCount="100000" sheet="1" objects="1" scenarios="1" selectLockedCells="1"/>
  <dataValidations count="1">
    <dataValidation type="list" allowBlank="1" showInputMessage="1" showErrorMessage="1" sqref="G2" xr:uid="{B5EE68E3-A82B-4D78-87FD-EE8E1D1167EE}">
      <formula1>$B$3:$B$5</formula1>
    </dataValidation>
  </dataValidation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8F699-666C-455E-975D-735D13FDA4E0}">
  <sheetPr>
    <tabColor rgb="FFFF5050"/>
  </sheetPr>
  <dimension ref="A1:O102"/>
  <sheetViews>
    <sheetView topLeftCell="B1" zoomScale="110" zoomScaleNormal="110" workbookViewId="0">
      <selection activeCell="H106" sqref="H106"/>
    </sheetView>
  </sheetViews>
  <sheetFormatPr defaultColWidth="13.44140625" defaultRowHeight="14.4"/>
  <cols>
    <col min="1" max="1" width="11.6640625" customWidth="1"/>
    <col min="2" max="2" width="10" bestFit="1" customWidth="1"/>
    <col min="3" max="3" width="12" customWidth="1"/>
    <col min="4" max="4" width="10.109375" bestFit="1" customWidth="1"/>
    <col min="5" max="5" width="12.77734375" customWidth="1"/>
    <col min="6" max="6" width="6.6640625" customWidth="1"/>
    <col min="7" max="7" width="10.88671875" bestFit="1" customWidth="1"/>
    <col min="8" max="8" width="12.88671875" customWidth="1"/>
    <col min="9" max="9" width="12.21875" customWidth="1"/>
    <col min="10" max="10" width="20.6640625" bestFit="1" customWidth="1"/>
    <col min="11" max="11" width="13" customWidth="1"/>
    <col min="12" max="12" width="7.88671875" customWidth="1"/>
  </cols>
  <sheetData>
    <row r="1" spans="1:15">
      <c r="A1" s="286" t="s">
        <v>1229</v>
      </c>
      <c r="B1" s="287" t="s">
        <v>1216</v>
      </c>
      <c r="C1" s="287" t="s">
        <v>1242</v>
      </c>
      <c r="D1" s="288" t="s">
        <v>1243</v>
      </c>
      <c r="E1" s="287" t="s">
        <v>1225</v>
      </c>
      <c r="F1" s="287" t="s">
        <v>1217</v>
      </c>
      <c r="G1" s="287" t="s">
        <v>1205</v>
      </c>
      <c r="H1" s="289" t="s">
        <v>1244</v>
      </c>
      <c r="I1" s="289" t="s">
        <v>1245</v>
      </c>
      <c r="J1" s="289" t="s">
        <v>1180</v>
      </c>
      <c r="K1" s="289" t="s">
        <v>1182</v>
      </c>
      <c r="L1" s="290" t="s">
        <v>1246</v>
      </c>
    </row>
    <row r="2" spans="1:15" hidden="1">
      <c r="A2" s="284">
        <v>1</v>
      </c>
      <c r="B2" s="154" t="s">
        <v>293</v>
      </c>
      <c r="C2" s="154" t="s">
        <v>254</v>
      </c>
      <c r="D2" s="155">
        <v>43353</v>
      </c>
      <c r="E2" s="153" t="s">
        <v>1226</v>
      </c>
      <c r="F2" s="154" t="s">
        <v>1249</v>
      </c>
      <c r="G2" s="156">
        <v>4200000</v>
      </c>
      <c r="H2" s="157">
        <v>6.7</v>
      </c>
      <c r="I2" s="153" t="s">
        <v>255</v>
      </c>
      <c r="J2" s="153" t="s">
        <v>256</v>
      </c>
      <c r="K2" s="153" t="s">
        <v>257</v>
      </c>
      <c r="L2" s="285" t="s">
        <v>258</v>
      </c>
    </row>
    <row r="3" spans="1:15" hidden="1">
      <c r="A3" s="284">
        <v>2</v>
      </c>
      <c r="B3" s="154" t="s">
        <v>311</v>
      </c>
      <c r="C3" s="154" t="s">
        <v>259</v>
      </c>
      <c r="D3" s="155">
        <v>43190</v>
      </c>
      <c r="E3" s="153" t="s">
        <v>1227</v>
      </c>
      <c r="F3" s="154" t="s">
        <v>1247</v>
      </c>
      <c r="G3" s="156">
        <v>1900000</v>
      </c>
      <c r="H3" s="157">
        <v>7.2</v>
      </c>
      <c r="I3" s="153" t="s">
        <v>260</v>
      </c>
      <c r="J3" s="153" t="s">
        <v>261</v>
      </c>
      <c r="K3" s="153" t="s">
        <v>262</v>
      </c>
      <c r="L3" s="285" t="s">
        <v>263</v>
      </c>
      <c r="N3" s="152" t="s">
        <v>1289</v>
      </c>
      <c r="O3" s="152"/>
    </row>
    <row r="4" spans="1:15" hidden="1">
      <c r="A4" s="284">
        <v>3</v>
      </c>
      <c r="B4" s="154" t="s">
        <v>306</v>
      </c>
      <c r="C4" s="154" t="s">
        <v>265</v>
      </c>
      <c r="D4" s="155">
        <v>43795</v>
      </c>
      <c r="E4" s="153" t="s">
        <v>1227</v>
      </c>
      <c r="F4" s="154" t="s">
        <v>1251</v>
      </c>
      <c r="G4" s="156">
        <v>1300000</v>
      </c>
      <c r="H4" s="157">
        <v>7.8</v>
      </c>
      <c r="I4" s="153" t="s">
        <v>255</v>
      </c>
      <c r="J4" s="153" t="s">
        <v>266</v>
      </c>
      <c r="K4" s="153" t="s">
        <v>257</v>
      </c>
      <c r="L4" s="285" t="s">
        <v>267</v>
      </c>
    </row>
    <row r="5" spans="1:15" hidden="1">
      <c r="A5" s="284">
        <v>4</v>
      </c>
      <c r="B5" s="154" t="s">
        <v>264</v>
      </c>
      <c r="C5" s="154" t="s">
        <v>268</v>
      </c>
      <c r="D5" s="155">
        <v>44064</v>
      </c>
      <c r="E5" s="153" t="s">
        <v>1227</v>
      </c>
      <c r="F5" s="154" t="s">
        <v>1250</v>
      </c>
      <c r="G5" s="156">
        <v>1400000</v>
      </c>
      <c r="H5" s="157">
        <v>11.1</v>
      </c>
      <c r="I5" s="153" t="s">
        <v>255</v>
      </c>
      <c r="J5" s="153" t="s">
        <v>269</v>
      </c>
      <c r="K5" s="153" t="s">
        <v>262</v>
      </c>
      <c r="L5" s="285" t="s">
        <v>270</v>
      </c>
    </row>
    <row r="6" spans="1:15" hidden="1">
      <c r="A6" s="284">
        <v>5</v>
      </c>
      <c r="B6" s="154" t="s">
        <v>271</v>
      </c>
      <c r="C6" s="154" t="s">
        <v>272</v>
      </c>
      <c r="D6" s="155">
        <v>43868</v>
      </c>
      <c r="E6" s="153" t="s">
        <v>1226</v>
      </c>
      <c r="F6" s="154" t="s">
        <v>1247</v>
      </c>
      <c r="G6" s="156">
        <v>2300000</v>
      </c>
      <c r="H6" s="157">
        <v>6.9</v>
      </c>
      <c r="I6" s="153" t="s">
        <v>255</v>
      </c>
      <c r="J6" s="153" t="s">
        <v>273</v>
      </c>
      <c r="K6" s="153" t="s">
        <v>257</v>
      </c>
      <c r="L6" s="285" t="s">
        <v>274</v>
      </c>
    </row>
    <row r="7" spans="1:15" hidden="1">
      <c r="A7" s="284">
        <v>6</v>
      </c>
      <c r="B7" s="154" t="s">
        <v>287</v>
      </c>
      <c r="C7" s="154" t="s">
        <v>275</v>
      </c>
      <c r="D7" s="155">
        <v>44097</v>
      </c>
      <c r="E7" s="153" t="s">
        <v>1226</v>
      </c>
      <c r="F7" s="154" t="s">
        <v>1248</v>
      </c>
      <c r="G7" s="156">
        <v>2000000</v>
      </c>
      <c r="H7" s="157">
        <v>7.7</v>
      </c>
      <c r="I7" s="153" t="s">
        <v>255</v>
      </c>
      <c r="J7" s="153" t="s">
        <v>276</v>
      </c>
      <c r="K7" s="153" t="s">
        <v>262</v>
      </c>
      <c r="L7" s="285" t="s">
        <v>263</v>
      </c>
    </row>
    <row r="8" spans="1:15" hidden="1">
      <c r="A8" s="284">
        <v>7</v>
      </c>
      <c r="B8" s="154" t="s">
        <v>284</v>
      </c>
      <c r="C8" s="154" t="s">
        <v>277</v>
      </c>
      <c r="D8" s="155">
        <v>43641</v>
      </c>
      <c r="E8" s="153" t="s">
        <v>1226</v>
      </c>
      <c r="F8" s="154" t="s">
        <v>1249</v>
      </c>
      <c r="G8" s="156">
        <v>2300000</v>
      </c>
      <c r="H8" s="157">
        <v>8.3000000000000007</v>
      </c>
      <c r="I8" s="153" t="s">
        <v>25</v>
      </c>
      <c r="J8" s="153" t="s">
        <v>278</v>
      </c>
      <c r="K8" s="153" t="s">
        <v>279</v>
      </c>
      <c r="L8" s="285" t="s">
        <v>279</v>
      </c>
    </row>
    <row r="9" spans="1:15" hidden="1">
      <c r="A9" s="284">
        <v>8</v>
      </c>
      <c r="B9" s="154" t="s">
        <v>293</v>
      </c>
      <c r="C9" s="154" t="s">
        <v>281</v>
      </c>
      <c r="D9" s="155">
        <v>43557</v>
      </c>
      <c r="E9" s="153" t="s">
        <v>1226</v>
      </c>
      <c r="F9" s="154" t="s">
        <v>1247</v>
      </c>
      <c r="G9" s="156">
        <v>1440000</v>
      </c>
      <c r="H9" s="157">
        <v>7.5</v>
      </c>
      <c r="I9" s="153" t="s">
        <v>25</v>
      </c>
      <c r="J9" s="153" t="s">
        <v>282</v>
      </c>
      <c r="K9" s="153" t="s">
        <v>262</v>
      </c>
      <c r="L9" s="285" t="s">
        <v>283</v>
      </c>
    </row>
    <row r="10" spans="1:15" hidden="1">
      <c r="A10" s="284">
        <v>9</v>
      </c>
      <c r="B10" s="154" t="s">
        <v>293</v>
      </c>
      <c r="C10" s="154" t="s">
        <v>285</v>
      </c>
      <c r="D10" s="155">
        <v>43255</v>
      </c>
      <c r="E10" s="153" t="s">
        <v>1226</v>
      </c>
      <c r="F10" s="154" t="s">
        <v>1250</v>
      </c>
      <c r="G10" s="156">
        <v>1540000</v>
      </c>
      <c r="H10" s="157">
        <v>7</v>
      </c>
      <c r="I10" s="153" t="s">
        <v>260</v>
      </c>
      <c r="J10" s="153" t="s">
        <v>286</v>
      </c>
      <c r="K10" s="153" t="s">
        <v>257</v>
      </c>
      <c r="L10" s="285" t="s">
        <v>274</v>
      </c>
    </row>
    <row r="11" spans="1:15" hidden="1">
      <c r="A11" s="284">
        <v>10</v>
      </c>
      <c r="B11" s="154" t="s">
        <v>311</v>
      </c>
      <c r="C11" s="154" t="s">
        <v>288</v>
      </c>
      <c r="D11" s="155">
        <v>43293</v>
      </c>
      <c r="E11" s="153" t="s">
        <v>1226</v>
      </c>
      <c r="F11" s="154" t="s">
        <v>1249</v>
      </c>
      <c r="G11" s="156">
        <v>2100000</v>
      </c>
      <c r="H11" s="157">
        <v>7.2</v>
      </c>
      <c r="I11" s="153" t="s">
        <v>25</v>
      </c>
      <c r="J11" s="153" t="s">
        <v>289</v>
      </c>
      <c r="K11" s="153" t="s">
        <v>257</v>
      </c>
      <c r="L11" s="285" t="s">
        <v>258</v>
      </c>
    </row>
    <row r="12" spans="1:15" hidden="1">
      <c r="A12" s="284">
        <v>11</v>
      </c>
      <c r="B12" s="154" t="s">
        <v>271</v>
      </c>
      <c r="C12" s="154" t="s">
        <v>291</v>
      </c>
      <c r="D12" s="155">
        <v>43441</v>
      </c>
      <c r="E12" s="153" t="s">
        <v>1226</v>
      </c>
      <c r="F12" s="154" t="s">
        <v>1249</v>
      </c>
      <c r="G12" s="156">
        <v>1580000</v>
      </c>
      <c r="H12" s="157">
        <v>7.2</v>
      </c>
      <c r="I12" s="153" t="s">
        <v>255</v>
      </c>
      <c r="J12" s="153" t="s">
        <v>286</v>
      </c>
      <c r="K12" s="153" t="s">
        <v>257</v>
      </c>
      <c r="L12" s="285" t="s">
        <v>274</v>
      </c>
    </row>
    <row r="13" spans="1:15" hidden="1">
      <c r="A13" s="284">
        <v>12</v>
      </c>
      <c r="B13" s="154" t="s">
        <v>284</v>
      </c>
      <c r="C13" s="154" t="s">
        <v>292</v>
      </c>
      <c r="D13" s="155">
        <v>43663</v>
      </c>
      <c r="E13" s="153" t="s">
        <v>1227</v>
      </c>
      <c r="F13" s="154" t="s">
        <v>1251</v>
      </c>
      <c r="G13" s="156">
        <v>5000000</v>
      </c>
      <c r="H13" s="157">
        <v>7.4</v>
      </c>
      <c r="I13" s="153" t="s">
        <v>255</v>
      </c>
      <c r="J13" s="153" t="s">
        <v>273</v>
      </c>
      <c r="K13" s="153" t="s">
        <v>257</v>
      </c>
      <c r="L13" s="285" t="s">
        <v>274</v>
      </c>
    </row>
    <row r="14" spans="1:15" hidden="1">
      <c r="A14" s="284">
        <v>13</v>
      </c>
      <c r="B14" s="154" t="s">
        <v>306</v>
      </c>
      <c r="C14" s="154" t="s">
        <v>294</v>
      </c>
      <c r="D14" s="155">
        <v>43586</v>
      </c>
      <c r="E14" s="153" t="s">
        <v>1226</v>
      </c>
      <c r="F14" s="154" t="s">
        <v>1250</v>
      </c>
      <c r="G14" s="156">
        <v>2600000</v>
      </c>
      <c r="H14" s="157">
        <v>8.1</v>
      </c>
      <c r="I14" s="153" t="s">
        <v>25</v>
      </c>
      <c r="J14" s="153" t="s">
        <v>295</v>
      </c>
      <c r="K14" s="153" t="s">
        <v>262</v>
      </c>
      <c r="L14" s="285" t="s">
        <v>270</v>
      </c>
    </row>
    <row r="15" spans="1:15" hidden="1">
      <c r="A15" s="284">
        <v>14</v>
      </c>
      <c r="B15" s="154" t="s">
        <v>247</v>
      </c>
      <c r="C15" s="154" t="s">
        <v>297</v>
      </c>
      <c r="D15" s="155">
        <v>43365</v>
      </c>
      <c r="E15" s="153" t="s">
        <v>1227</v>
      </c>
      <c r="F15" s="154" t="s">
        <v>1251</v>
      </c>
      <c r="G15" s="156">
        <v>2200000</v>
      </c>
      <c r="H15" s="157">
        <v>7.9</v>
      </c>
      <c r="I15" s="153" t="s">
        <v>25</v>
      </c>
      <c r="J15" s="153" t="s">
        <v>298</v>
      </c>
      <c r="K15" s="153" t="s">
        <v>262</v>
      </c>
      <c r="L15" s="285" t="s">
        <v>263</v>
      </c>
    </row>
    <row r="16" spans="1:15" hidden="1">
      <c r="A16" s="284">
        <v>15</v>
      </c>
      <c r="B16" s="154" t="s">
        <v>301</v>
      </c>
      <c r="C16" s="154" t="s">
        <v>299</v>
      </c>
      <c r="D16" s="155">
        <v>43660</v>
      </c>
      <c r="E16" s="153" t="s">
        <v>1226</v>
      </c>
      <c r="F16" s="154" t="s">
        <v>1258</v>
      </c>
      <c r="G16" s="156">
        <v>1600000</v>
      </c>
      <c r="H16" s="157">
        <v>6.8</v>
      </c>
      <c r="I16" s="153" t="s">
        <v>260</v>
      </c>
      <c r="J16" s="153" t="s">
        <v>300</v>
      </c>
      <c r="K16" s="153" t="s">
        <v>262</v>
      </c>
      <c r="L16" s="285" t="s">
        <v>283</v>
      </c>
    </row>
    <row r="17" spans="1:12" hidden="1">
      <c r="A17" s="284">
        <v>16</v>
      </c>
      <c r="B17" s="154" t="s">
        <v>287</v>
      </c>
      <c r="C17" s="154" t="s">
        <v>302</v>
      </c>
      <c r="D17" s="155">
        <v>43465</v>
      </c>
      <c r="E17" s="153" t="s">
        <v>1226</v>
      </c>
      <c r="F17" s="154" t="s">
        <v>1248</v>
      </c>
      <c r="G17" s="156">
        <v>1750000</v>
      </c>
      <c r="H17" s="157">
        <v>6.2</v>
      </c>
      <c r="I17" s="153" t="s">
        <v>25</v>
      </c>
      <c r="J17" s="153" t="s">
        <v>298</v>
      </c>
      <c r="K17" s="153" t="s">
        <v>262</v>
      </c>
      <c r="L17" s="285" t="s">
        <v>263</v>
      </c>
    </row>
    <row r="18" spans="1:12" hidden="1">
      <c r="A18" s="284">
        <v>17</v>
      </c>
      <c r="B18" s="154" t="s">
        <v>311</v>
      </c>
      <c r="C18" s="154" t="s">
        <v>303</v>
      </c>
      <c r="D18" s="155">
        <v>43255</v>
      </c>
      <c r="E18" s="153" t="s">
        <v>1227</v>
      </c>
      <c r="F18" s="154" t="s">
        <v>1247</v>
      </c>
      <c r="G18" s="156">
        <v>1980000</v>
      </c>
      <c r="H18" s="157">
        <v>6.5</v>
      </c>
      <c r="I18" s="153" t="s">
        <v>260</v>
      </c>
      <c r="J18" s="153" t="s">
        <v>304</v>
      </c>
      <c r="K18" s="153" t="s">
        <v>257</v>
      </c>
      <c r="L18" s="285" t="s">
        <v>267</v>
      </c>
    </row>
    <row r="19" spans="1:12" hidden="1">
      <c r="A19" s="284">
        <v>18</v>
      </c>
      <c r="B19" s="154" t="s">
        <v>311</v>
      </c>
      <c r="C19" s="154" t="s">
        <v>305</v>
      </c>
      <c r="D19" s="155">
        <v>43631</v>
      </c>
      <c r="E19" s="153" t="s">
        <v>1226</v>
      </c>
      <c r="F19" s="154" t="s">
        <v>1250</v>
      </c>
      <c r="G19" s="156">
        <v>2300000</v>
      </c>
      <c r="H19" s="157">
        <v>7.8</v>
      </c>
      <c r="I19" s="153" t="s">
        <v>255</v>
      </c>
      <c r="J19" s="153" t="s">
        <v>276</v>
      </c>
      <c r="K19" s="153" t="s">
        <v>262</v>
      </c>
      <c r="L19" s="285" t="s">
        <v>263</v>
      </c>
    </row>
    <row r="20" spans="1:12" hidden="1">
      <c r="A20" s="284">
        <v>19</v>
      </c>
      <c r="B20" s="154" t="s">
        <v>284</v>
      </c>
      <c r="C20" s="154" t="s">
        <v>307</v>
      </c>
      <c r="D20" s="155">
        <v>43906</v>
      </c>
      <c r="E20" s="153" t="s">
        <v>1226</v>
      </c>
      <c r="F20" s="154" t="s">
        <v>1250</v>
      </c>
      <c r="G20" s="156">
        <v>1320000</v>
      </c>
      <c r="H20" s="157">
        <v>5.3</v>
      </c>
      <c r="I20" s="153" t="s">
        <v>255</v>
      </c>
      <c r="J20" s="153" t="s">
        <v>308</v>
      </c>
      <c r="K20" s="153" t="s">
        <v>262</v>
      </c>
      <c r="L20" s="285" t="s">
        <v>270</v>
      </c>
    </row>
    <row r="21" spans="1:12" hidden="1">
      <c r="A21" s="284">
        <v>20</v>
      </c>
      <c r="B21" s="154" t="s">
        <v>293</v>
      </c>
      <c r="C21" s="154" t="s">
        <v>309</v>
      </c>
      <c r="D21" s="155">
        <v>44005</v>
      </c>
      <c r="E21" s="153" t="s">
        <v>1226</v>
      </c>
      <c r="F21" s="154" t="s">
        <v>1248</v>
      </c>
      <c r="G21" s="156">
        <v>2200000</v>
      </c>
      <c r="H21" s="157">
        <v>6.8</v>
      </c>
      <c r="I21" s="153" t="s">
        <v>260</v>
      </c>
      <c r="J21" s="153" t="s">
        <v>295</v>
      </c>
      <c r="K21" s="153" t="s">
        <v>262</v>
      </c>
      <c r="L21" s="285" t="s">
        <v>270</v>
      </c>
    </row>
    <row r="22" spans="1:12" hidden="1">
      <c r="A22" s="284">
        <v>21</v>
      </c>
      <c r="B22" s="154" t="s">
        <v>290</v>
      </c>
      <c r="C22" s="154" t="s">
        <v>310</v>
      </c>
      <c r="D22" s="155">
        <v>43378</v>
      </c>
      <c r="E22" s="153" t="s">
        <v>1226</v>
      </c>
      <c r="F22" s="154" t="s">
        <v>1247</v>
      </c>
      <c r="G22" s="156">
        <v>1460000</v>
      </c>
      <c r="H22" s="157">
        <v>6</v>
      </c>
      <c r="I22" s="153" t="s">
        <v>255</v>
      </c>
      <c r="J22" s="153" t="s">
        <v>256</v>
      </c>
      <c r="K22" s="153" t="s">
        <v>257</v>
      </c>
      <c r="L22" s="285" t="s">
        <v>258</v>
      </c>
    </row>
    <row r="23" spans="1:12" hidden="1">
      <c r="A23" s="284">
        <v>22</v>
      </c>
      <c r="B23" s="154" t="s">
        <v>284</v>
      </c>
      <c r="C23" s="154" t="s">
        <v>312</v>
      </c>
      <c r="D23" s="155">
        <v>43527</v>
      </c>
      <c r="E23" s="153" t="s">
        <v>1226</v>
      </c>
      <c r="F23" s="154" t="s">
        <v>1258</v>
      </c>
      <c r="G23" s="156">
        <v>1350000</v>
      </c>
      <c r="H23" s="157">
        <v>7.2</v>
      </c>
      <c r="I23" s="153" t="s">
        <v>25</v>
      </c>
      <c r="J23" s="153" t="s">
        <v>269</v>
      </c>
      <c r="K23" s="153" t="s">
        <v>262</v>
      </c>
      <c r="L23" s="285" t="s">
        <v>270</v>
      </c>
    </row>
    <row r="24" spans="1:12">
      <c r="A24" s="284">
        <v>23</v>
      </c>
      <c r="B24" s="154" t="s">
        <v>284</v>
      </c>
      <c r="C24" s="154" t="s">
        <v>313</v>
      </c>
      <c r="D24" s="155">
        <v>43257</v>
      </c>
      <c r="E24" s="153" t="s">
        <v>1227</v>
      </c>
      <c r="F24" s="154" t="s">
        <v>1249</v>
      </c>
      <c r="G24" s="156">
        <v>2656000</v>
      </c>
      <c r="H24" s="157">
        <v>9.1999999999999993</v>
      </c>
      <c r="I24" s="153" t="s">
        <v>255</v>
      </c>
      <c r="J24" s="153" t="s">
        <v>261</v>
      </c>
      <c r="K24" s="153" t="s">
        <v>262</v>
      </c>
      <c r="L24" s="285" t="s">
        <v>263</v>
      </c>
    </row>
    <row r="25" spans="1:12">
      <c r="A25" s="284">
        <v>24</v>
      </c>
      <c r="B25" s="154" t="s">
        <v>253</v>
      </c>
      <c r="C25" s="154" t="s">
        <v>314</v>
      </c>
      <c r="D25" s="155">
        <v>43894</v>
      </c>
      <c r="E25" s="153" t="s">
        <v>1227</v>
      </c>
      <c r="F25" s="154" t="s">
        <v>1249</v>
      </c>
      <c r="G25" s="156">
        <v>1450000</v>
      </c>
      <c r="H25" s="157">
        <v>4</v>
      </c>
      <c r="I25" s="153" t="s">
        <v>25</v>
      </c>
      <c r="J25" s="153" t="s">
        <v>295</v>
      </c>
      <c r="K25" s="153" t="s">
        <v>262</v>
      </c>
      <c r="L25" s="285" t="s">
        <v>270</v>
      </c>
    </row>
    <row r="26" spans="1:12">
      <c r="A26" s="284">
        <v>25</v>
      </c>
      <c r="B26" s="154" t="s">
        <v>271</v>
      </c>
      <c r="C26" s="154" t="s">
        <v>315</v>
      </c>
      <c r="D26" s="155">
        <v>43331</v>
      </c>
      <c r="E26" s="153" t="s">
        <v>1227</v>
      </c>
      <c r="F26" s="154" t="s">
        <v>1249</v>
      </c>
      <c r="G26" s="156">
        <v>2400000</v>
      </c>
      <c r="H26" s="157">
        <v>8.3000000000000007</v>
      </c>
      <c r="I26" s="153" t="s">
        <v>255</v>
      </c>
      <c r="J26" s="153" t="s">
        <v>276</v>
      </c>
      <c r="K26" s="153" t="s">
        <v>262</v>
      </c>
      <c r="L26" s="285" t="s">
        <v>263</v>
      </c>
    </row>
    <row r="27" spans="1:12" hidden="1">
      <c r="A27" s="284">
        <v>26</v>
      </c>
      <c r="B27" s="154" t="s">
        <v>264</v>
      </c>
      <c r="C27" s="154" t="s">
        <v>316</v>
      </c>
      <c r="D27" s="155">
        <v>43694</v>
      </c>
      <c r="E27" s="153" t="s">
        <v>1226</v>
      </c>
      <c r="F27" s="154" t="s">
        <v>1250</v>
      </c>
      <c r="G27" s="156">
        <v>2200000</v>
      </c>
      <c r="H27" s="157">
        <v>6</v>
      </c>
      <c r="I27" s="153" t="s">
        <v>260</v>
      </c>
      <c r="J27" s="153" t="s">
        <v>300</v>
      </c>
      <c r="K27" s="153" t="s">
        <v>262</v>
      </c>
      <c r="L27" s="285" t="s">
        <v>283</v>
      </c>
    </row>
    <row r="28" spans="1:12" hidden="1">
      <c r="A28" s="284">
        <v>27</v>
      </c>
      <c r="B28" s="154" t="s">
        <v>287</v>
      </c>
      <c r="C28" s="154" t="s">
        <v>317</v>
      </c>
      <c r="D28" s="155">
        <v>43596</v>
      </c>
      <c r="E28" s="153" t="s">
        <v>1226</v>
      </c>
      <c r="F28" s="154" t="s">
        <v>1248</v>
      </c>
      <c r="G28" s="156">
        <v>2400000</v>
      </c>
      <c r="H28" s="157">
        <v>6.2</v>
      </c>
      <c r="I28" s="153" t="s">
        <v>25</v>
      </c>
      <c r="J28" s="153" t="s">
        <v>266</v>
      </c>
      <c r="K28" s="153" t="s">
        <v>257</v>
      </c>
      <c r="L28" s="285" t="s">
        <v>267</v>
      </c>
    </row>
    <row r="29" spans="1:12" hidden="1">
      <c r="A29" s="284">
        <v>28</v>
      </c>
      <c r="B29" s="154" t="s">
        <v>306</v>
      </c>
      <c r="C29" s="154" t="s">
        <v>318</v>
      </c>
      <c r="D29" s="155">
        <v>43564</v>
      </c>
      <c r="E29" s="153" t="s">
        <v>1226</v>
      </c>
      <c r="F29" s="154" t="s">
        <v>1251</v>
      </c>
      <c r="G29" s="156">
        <v>1800000</v>
      </c>
      <c r="H29" s="157">
        <v>5.8</v>
      </c>
      <c r="I29" s="153" t="s">
        <v>25</v>
      </c>
      <c r="J29" s="153" t="s">
        <v>319</v>
      </c>
      <c r="K29" s="153" t="s">
        <v>279</v>
      </c>
      <c r="L29" s="285" t="s">
        <v>279</v>
      </c>
    </row>
    <row r="30" spans="1:12">
      <c r="A30" s="284">
        <v>29</v>
      </c>
      <c r="B30" s="154" t="s">
        <v>271</v>
      </c>
      <c r="C30" s="154" t="s">
        <v>320</v>
      </c>
      <c r="D30" s="155">
        <v>43795</v>
      </c>
      <c r="E30" s="153" t="s">
        <v>1226</v>
      </c>
      <c r="F30" s="154" t="s">
        <v>1249</v>
      </c>
      <c r="G30" s="156">
        <v>2190000</v>
      </c>
      <c r="H30" s="157">
        <v>6.9</v>
      </c>
      <c r="I30" s="153" t="s">
        <v>260</v>
      </c>
      <c r="J30" s="153" t="s">
        <v>308</v>
      </c>
      <c r="K30" s="153" t="s">
        <v>262</v>
      </c>
      <c r="L30" s="285" t="s">
        <v>270</v>
      </c>
    </row>
    <row r="31" spans="1:12" hidden="1">
      <c r="A31" s="284">
        <v>30</v>
      </c>
      <c r="B31" s="154" t="s">
        <v>264</v>
      </c>
      <c r="C31" s="154" t="s">
        <v>321</v>
      </c>
      <c r="D31" s="155">
        <v>43560</v>
      </c>
      <c r="E31" s="153" t="s">
        <v>1227</v>
      </c>
      <c r="F31" s="154" t="s">
        <v>1250</v>
      </c>
      <c r="G31" s="156">
        <v>1780000</v>
      </c>
      <c r="H31" s="157">
        <v>4.9000000000000004</v>
      </c>
      <c r="I31" s="153" t="s">
        <v>255</v>
      </c>
      <c r="J31" s="153" t="s">
        <v>266</v>
      </c>
      <c r="K31" s="153" t="s">
        <v>257</v>
      </c>
      <c r="L31" s="285" t="s">
        <v>267</v>
      </c>
    </row>
    <row r="32" spans="1:12" hidden="1">
      <c r="A32" s="284">
        <v>31</v>
      </c>
      <c r="B32" s="154" t="s">
        <v>264</v>
      </c>
      <c r="C32" s="154" t="s">
        <v>322</v>
      </c>
      <c r="D32" s="155">
        <v>43108</v>
      </c>
      <c r="E32" s="153" t="s">
        <v>1226</v>
      </c>
      <c r="F32" s="154" t="s">
        <v>1248</v>
      </c>
      <c r="G32" s="156">
        <v>4500000</v>
      </c>
      <c r="H32" s="157">
        <v>8.9</v>
      </c>
      <c r="I32" s="153" t="s">
        <v>260</v>
      </c>
      <c r="J32" s="153" t="s">
        <v>266</v>
      </c>
      <c r="K32" s="153" t="s">
        <v>257</v>
      </c>
      <c r="L32" s="285" t="s">
        <v>267</v>
      </c>
    </row>
    <row r="33" spans="1:12" hidden="1">
      <c r="A33" s="284">
        <v>32</v>
      </c>
      <c r="B33" s="154" t="s">
        <v>264</v>
      </c>
      <c r="C33" s="154" t="s">
        <v>323</v>
      </c>
      <c r="D33" s="155">
        <v>43760</v>
      </c>
      <c r="E33" s="153" t="s">
        <v>1226</v>
      </c>
      <c r="F33" s="154" t="s">
        <v>1250</v>
      </c>
      <c r="G33" s="156">
        <v>1870000</v>
      </c>
      <c r="H33" s="157">
        <v>5</v>
      </c>
      <c r="I33" s="153" t="s">
        <v>255</v>
      </c>
      <c r="J33" s="153" t="s">
        <v>276</v>
      </c>
      <c r="K33" s="153" t="s">
        <v>262</v>
      </c>
      <c r="L33" s="285" t="s">
        <v>263</v>
      </c>
    </row>
    <row r="34" spans="1:12">
      <c r="A34" s="284">
        <v>33</v>
      </c>
      <c r="B34" s="154" t="s">
        <v>253</v>
      </c>
      <c r="C34" s="154" t="s">
        <v>324</v>
      </c>
      <c r="D34" s="155">
        <v>43226</v>
      </c>
      <c r="E34" s="153" t="s">
        <v>1226</v>
      </c>
      <c r="F34" s="154" t="s">
        <v>1249</v>
      </c>
      <c r="G34" s="156">
        <v>1900000</v>
      </c>
      <c r="H34" s="157">
        <v>5</v>
      </c>
      <c r="I34" s="153" t="s">
        <v>255</v>
      </c>
      <c r="J34" s="153" t="s">
        <v>298</v>
      </c>
      <c r="K34" s="153" t="s">
        <v>262</v>
      </c>
      <c r="L34" s="285" t="s">
        <v>263</v>
      </c>
    </row>
    <row r="35" spans="1:12" hidden="1">
      <c r="A35" s="284">
        <v>34</v>
      </c>
      <c r="B35" s="154" t="s">
        <v>264</v>
      </c>
      <c r="C35" s="154" t="s">
        <v>325</v>
      </c>
      <c r="D35" s="155">
        <v>43483</v>
      </c>
      <c r="E35" s="153" t="s">
        <v>1226</v>
      </c>
      <c r="F35" s="154" t="s">
        <v>1250</v>
      </c>
      <c r="G35" s="156">
        <v>3320000</v>
      </c>
      <c r="H35" s="157">
        <v>6</v>
      </c>
      <c r="I35" s="153" t="s">
        <v>255</v>
      </c>
      <c r="J35" s="153" t="s">
        <v>326</v>
      </c>
      <c r="K35" s="153" t="s">
        <v>257</v>
      </c>
      <c r="L35" s="285" t="s">
        <v>267</v>
      </c>
    </row>
    <row r="36" spans="1:12">
      <c r="A36" s="284">
        <v>35</v>
      </c>
      <c r="B36" s="154" t="s">
        <v>253</v>
      </c>
      <c r="C36" s="154" t="s">
        <v>327</v>
      </c>
      <c r="D36" s="155">
        <v>43549</v>
      </c>
      <c r="E36" s="153" t="s">
        <v>1226</v>
      </c>
      <c r="F36" s="154" t="s">
        <v>1249</v>
      </c>
      <c r="G36" s="156">
        <v>1400000</v>
      </c>
      <c r="H36" s="157">
        <v>5.9</v>
      </c>
      <c r="I36" s="153" t="s">
        <v>25</v>
      </c>
      <c r="J36" s="153" t="s">
        <v>261</v>
      </c>
      <c r="K36" s="153" t="s">
        <v>262</v>
      </c>
      <c r="L36" s="285" t="s">
        <v>263</v>
      </c>
    </row>
    <row r="37" spans="1:12" hidden="1">
      <c r="A37" s="284">
        <v>36</v>
      </c>
      <c r="B37" s="154" t="s">
        <v>301</v>
      </c>
      <c r="C37" s="154" t="s">
        <v>328</v>
      </c>
      <c r="D37" s="155">
        <v>44067</v>
      </c>
      <c r="E37" s="153" t="s">
        <v>1226</v>
      </c>
      <c r="F37" s="154" t="s">
        <v>1248</v>
      </c>
      <c r="G37" s="156">
        <v>1995000</v>
      </c>
      <c r="H37" s="157">
        <v>5</v>
      </c>
      <c r="I37" s="153" t="s">
        <v>25</v>
      </c>
      <c r="J37" s="153" t="s">
        <v>329</v>
      </c>
      <c r="K37" s="153" t="s">
        <v>257</v>
      </c>
      <c r="L37" s="285" t="s">
        <v>274</v>
      </c>
    </row>
    <row r="38" spans="1:12" hidden="1">
      <c r="A38" s="284">
        <v>37</v>
      </c>
      <c r="B38" s="154" t="s">
        <v>301</v>
      </c>
      <c r="C38" s="154" t="s">
        <v>330</v>
      </c>
      <c r="D38" s="155">
        <v>43372</v>
      </c>
      <c r="E38" s="153" t="s">
        <v>1226</v>
      </c>
      <c r="F38" s="154" t="s">
        <v>1249</v>
      </c>
      <c r="G38" s="156">
        <v>2340000</v>
      </c>
      <c r="H38" s="157">
        <v>5.9</v>
      </c>
      <c r="I38" s="153" t="s">
        <v>255</v>
      </c>
      <c r="J38" s="153" t="s">
        <v>326</v>
      </c>
      <c r="K38" s="153" t="s">
        <v>257</v>
      </c>
      <c r="L38" s="285" t="s">
        <v>267</v>
      </c>
    </row>
    <row r="39" spans="1:12" hidden="1">
      <c r="A39" s="284">
        <v>38</v>
      </c>
      <c r="B39" s="154" t="s">
        <v>280</v>
      </c>
      <c r="C39" s="154" t="s">
        <v>331</v>
      </c>
      <c r="D39" s="155">
        <v>43652</v>
      </c>
      <c r="E39" s="153" t="s">
        <v>1227</v>
      </c>
      <c r="F39" s="154" t="s">
        <v>1247</v>
      </c>
      <c r="G39" s="156">
        <v>1870000</v>
      </c>
      <c r="H39" s="157">
        <v>5.2</v>
      </c>
      <c r="I39" s="153" t="s">
        <v>260</v>
      </c>
      <c r="J39" s="153" t="s">
        <v>332</v>
      </c>
      <c r="K39" s="153" t="s">
        <v>257</v>
      </c>
      <c r="L39" s="285" t="s">
        <v>258</v>
      </c>
    </row>
    <row r="40" spans="1:12" hidden="1">
      <c r="A40" s="284">
        <v>39</v>
      </c>
      <c r="B40" s="154" t="s">
        <v>284</v>
      </c>
      <c r="C40" s="154" t="s">
        <v>333</v>
      </c>
      <c r="D40" s="155">
        <v>43113</v>
      </c>
      <c r="E40" s="153" t="s">
        <v>1227</v>
      </c>
      <c r="F40" s="154" t="s">
        <v>1247</v>
      </c>
      <c r="G40" s="156">
        <v>3420000</v>
      </c>
      <c r="H40" s="157">
        <v>8.6</v>
      </c>
      <c r="I40" s="153" t="s">
        <v>25</v>
      </c>
      <c r="J40" s="153" t="s">
        <v>276</v>
      </c>
      <c r="K40" s="153" t="s">
        <v>262</v>
      </c>
      <c r="L40" s="285" t="s">
        <v>263</v>
      </c>
    </row>
    <row r="41" spans="1:12" hidden="1">
      <c r="A41" s="284">
        <v>40</v>
      </c>
      <c r="B41" s="154" t="s">
        <v>253</v>
      </c>
      <c r="C41" s="154" t="s">
        <v>334</v>
      </c>
      <c r="D41" s="155">
        <v>43902</v>
      </c>
      <c r="E41" s="153" t="s">
        <v>1226</v>
      </c>
      <c r="F41" s="154" t="s">
        <v>1250</v>
      </c>
      <c r="G41" s="156">
        <v>3800000</v>
      </c>
      <c r="H41" s="157">
        <v>9.5</v>
      </c>
      <c r="I41" s="153" t="s">
        <v>260</v>
      </c>
      <c r="J41" s="153" t="s">
        <v>295</v>
      </c>
      <c r="K41" s="153" t="s">
        <v>262</v>
      </c>
      <c r="L41" s="285" t="s">
        <v>270</v>
      </c>
    </row>
    <row r="42" spans="1:12" hidden="1">
      <c r="A42" s="284">
        <v>41</v>
      </c>
      <c r="B42" s="154" t="s">
        <v>264</v>
      </c>
      <c r="C42" s="154" t="s">
        <v>335</v>
      </c>
      <c r="D42" s="155">
        <v>43559</v>
      </c>
      <c r="E42" s="153" t="s">
        <v>1226</v>
      </c>
      <c r="F42" s="154" t="s">
        <v>1247</v>
      </c>
      <c r="G42" s="156">
        <v>3990000</v>
      </c>
      <c r="H42" s="153">
        <v>5.14</v>
      </c>
      <c r="I42" s="153" t="s">
        <v>25</v>
      </c>
      <c r="J42" s="153" t="s">
        <v>261</v>
      </c>
      <c r="K42" s="153" t="s">
        <v>262</v>
      </c>
      <c r="L42" s="285" t="s">
        <v>263</v>
      </c>
    </row>
    <row r="43" spans="1:12" hidden="1">
      <c r="A43" s="284">
        <v>42</v>
      </c>
      <c r="B43" s="154" t="s">
        <v>253</v>
      </c>
      <c r="C43" s="154" t="s">
        <v>336</v>
      </c>
      <c r="D43" s="155">
        <v>43549</v>
      </c>
      <c r="E43" s="153" t="s">
        <v>1226</v>
      </c>
      <c r="F43" s="154" t="s">
        <v>1250</v>
      </c>
      <c r="G43" s="156">
        <v>3470000</v>
      </c>
      <c r="H43" s="153">
        <v>5.32</v>
      </c>
      <c r="I43" s="153" t="s">
        <v>25</v>
      </c>
      <c r="J43" s="153" t="s">
        <v>282</v>
      </c>
      <c r="K43" s="153" t="s">
        <v>262</v>
      </c>
      <c r="L43" s="285" t="s">
        <v>283</v>
      </c>
    </row>
    <row r="44" spans="1:12" hidden="1">
      <c r="A44" s="284">
        <v>43</v>
      </c>
      <c r="B44" s="154" t="s">
        <v>311</v>
      </c>
      <c r="C44" s="154" t="s">
        <v>337</v>
      </c>
      <c r="D44" s="155">
        <v>43930</v>
      </c>
      <c r="E44" s="153" t="s">
        <v>1226</v>
      </c>
      <c r="F44" s="154" t="s">
        <v>1248</v>
      </c>
      <c r="G44" s="156">
        <v>4010000</v>
      </c>
      <c r="H44" s="153">
        <v>7.02</v>
      </c>
      <c r="I44" s="153" t="s">
        <v>260</v>
      </c>
      <c r="J44" s="153" t="s">
        <v>298</v>
      </c>
      <c r="K44" s="153" t="s">
        <v>262</v>
      </c>
      <c r="L44" s="285" t="s">
        <v>263</v>
      </c>
    </row>
    <row r="45" spans="1:12" hidden="1">
      <c r="A45" s="284">
        <v>44</v>
      </c>
      <c r="B45" s="154" t="s">
        <v>293</v>
      </c>
      <c r="C45" s="154" t="s">
        <v>338</v>
      </c>
      <c r="D45" s="155">
        <v>43230</v>
      </c>
      <c r="E45" s="153" t="s">
        <v>1226</v>
      </c>
      <c r="F45" s="154" t="s">
        <v>1250</v>
      </c>
      <c r="G45" s="156">
        <v>4870000</v>
      </c>
      <c r="H45" s="153">
        <v>9.66</v>
      </c>
      <c r="I45" s="153" t="s">
        <v>260</v>
      </c>
      <c r="J45" s="153" t="s">
        <v>298</v>
      </c>
      <c r="K45" s="153" t="s">
        <v>262</v>
      </c>
      <c r="L45" s="285" t="s">
        <v>263</v>
      </c>
    </row>
    <row r="46" spans="1:12" hidden="1">
      <c r="A46" s="284">
        <v>45</v>
      </c>
      <c r="B46" s="154" t="s">
        <v>271</v>
      </c>
      <c r="C46" s="154" t="s">
        <v>339</v>
      </c>
      <c r="D46" s="155">
        <v>43308</v>
      </c>
      <c r="E46" s="153" t="s">
        <v>1226</v>
      </c>
      <c r="F46" s="154" t="s">
        <v>1248</v>
      </c>
      <c r="G46" s="156">
        <v>4760000</v>
      </c>
      <c r="H46" s="153">
        <v>4.4000000000000004</v>
      </c>
      <c r="I46" s="153" t="s">
        <v>255</v>
      </c>
      <c r="J46" s="153" t="s">
        <v>286</v>
      </c>
      <c r="K46" s="153" t="s">
        <v>257</v>
      </c>
      <c r="L46" s="285" t="s">
        <v>274</v>
      </c>
    </row>
    <row r="47" spans="1:12" hidden="1">
      <c r="A47" s="284">
        <v>46</v>
      </c>
      <c r="B47" s="154" t="s">
        <v>271</v>
      </c>
      <c r="C47" s="154" t="s">
        <v>340</v>
      </c>
      <c r="D47" s="155">
        <v>43514</v>
      </c>
      <c r="E47" s="153" t="s">
        <v>1226</v>
      </c>
      <c r="F47" s="154" t="s">
        <v>1248</v>
      </c>
      <c r="G47" s="156">
        <v>3740000</v>
      </c>
      <c r="H47" s="153">
        <v>9.0500000000000007</v>
      </c>
      <c r="I47" s="153" t="s">
        <v>260</v>
      </c>
      <c r="J47" s="153" t="s">
        <v>298</v>
      </c>
      <c r="K47" s="153" t="s">
        <v>262</v>
      </c>
      <c r="L47" s="285" t="s">
        <v>263</v>
      </c>
    </row>
    <row r="48" spans="1:12" hidden="1">
      <c r="A48" s="284">
        <v>47</v>
      </c>
      <c r="B48" s="154" t="s">
        <v>301</v>
      </c>
      <c r="C48" s="154" t="s">
        <v>341</v>
      </c>
      <c r="D48" s="155">
        <v>43344</v>
      </c>
      <c r="E48" s="153" t="s">
        <v>1226</v>
      </c>
      <c r="F48" s="154" t="s">
        <v>1247</v>
      </c>
      <c r="G48" s="156">
        <v>2570000</v>
      </c>
      <c r="H48" s="153">
        <v>9.5</v>
      </c>
      <c r="I48" s="153" t="s">
        <v>260</v>
      </c>
      <c r="J48" s="153" t="s">
        <v>295</v>
      </c>
      <c r="K48" s="153" t="s">
        <v>262</v>
      </c>
      <c r="L48" s="285" t="s">
        <v>270</v>
      </c>
    </row>
    <row r="49" spans="1:12" hidden="1">
      <c r="A49" s="284">
        <v>48</v>
      </c>
      <c r="B49" s="154" t="s">
        <v>271</v>
      </c>
      <c r="C49" s="154" t="s">
        <v>342</v>
      </c>
      <c r="D49" s="155">
        <v>43362</v>
      </c>
      <c r="E49" s="153" t="s">
        <v>1227</v>
      </c>
      <c r="F49" s="154" t="s">
        <v>1247</v>
      </c>
      <c r="G49" s="156">
        <v>3080000</v>
      </c>
      <c r="H49" s="153">
        <v>6.23</v>
      </c>
      <c r="I49" s="153" t="s">
        <v>255</v>
      </c>
      <c r="J49" s="153" t="s">
        <v>332</v>
      </c>
      <c r="K49" s="153" t="s">
        <v>257</v>
      </c>
      <c r="L49" s="285" t="s">
        <v>258</v>
      </c>
    </row>
    <row r="50" spans="1:12" hidden="1">
      <c r="A50" s="284">
        <v>49</v>
      </c>
      <c r="B50" s="154" t="s">
        <v>311</v>
      </c>
      <c r="C50" s="154" t="s">
        <v>343</v>
      </c>
      <c r="D50" s="155">
        <v>43238</v>
      </c>
      <c r="E50" s="153" t="s">
        <v>1226</v>
      </c>
      <c r="F50" s="154" t="s">
        <v>1248</v>
      </c>
      <c r="G50" s="156">
        <v>2720000</v>
      </c>
      <c r="H50" s="153">
        <v>9.7799999999999994</v>
      </c>
      <c r="I50" s="153" t="s">
        <v>25</v>
      </c>
      <c r="J50" s="153" t="s">
        <v>308</v>
      </c>
      <c r="K50" s="153" t="s">
        <v>262</v>
      </c>
      <c r="L50" s="285" t="s">
        <v>270</v>
      </c>
    </row>
    <row r="51" spans="1:12">
      <c r="A51" s="284">
        <v>50</v>
      </c>
      <c r="B51" s="154" t="s">
        <v>311</v>
      </c>
      <c r="C51" s="154" t="s">
        <v>344</v>
      </c>
      <c r="D51" s="155">
        <v>43243</v>
      </c>
      <c r="E51" s="153" t="s">
        <v>1226</v>
      </c>
      <c r="F51" s="154" t="s">
        <v>1249</v>
      </c>
      <c r="G51" s="156">
        <v>2150000</v>
      </c>
      <c r="H51" s="153">
        <v>7.66</v>
      </c>
      <c r="I51" s="153" t="s">
        <v>25</v>
      </c>
      <c r="J51" s="153" t="s">
        <v>308</v>
      </c>
      <c r="K51" s="153" t="s">
        <v>262</v>
      </c>
      <c r="L51" s="285" t="s">
        <v>270</v>
      </c>
    </row>
    <row r="52" spans="1:12" hidden="1">
      <c r="A52" s="284">
        <v>51</v>
      </c>
      <c r="B52" s="154" t="s">
        <v>311</v>
      </c>
      <c r="C52" s="154" t="s">
        <v>345</v>
      </c>
      <c r="D52" s="155">
        <v>43394</v>
      </c>
      <c r="E52" s="153" t="s">
        <v>1226</v>
      </c>
      <c r="F52" s="154" t="s">
        <v>1247</v>
      </c>
      <c r="G52" s="156">
        <v>4630000</v>
      </c>
      <c r="H52" s="153">
        <v>10.88</v>
      </c>
      <c r="I52" s="153" t="s">
        <v>255</v>
      </c>
      <c r="J52" s="153" t="s">
        <v>346</v>
      </c>
      <c r="K52" s="153" t="s">
        <v>262</v>
      </c>
      <c r="L52" s="285" t="s">
        <v>283</v>
      </c>
    </row>
    <row r="53" spans="1:12" hidden="1">
      <c r="A53" s="284">
        <v>52</v>
      </c>
      <c r="B53" s="154" t="s">
        <v>311</v>
      </c>
      <c r="C53" s="154" t="s">
        <v>347</v>
      </c>
      <c r="D53" s="155">
        <v>43202</v>
      </c>
      <c r="E53" s="153" t="s">
        <v>1227</v>
      </c>
      <c r="F53" s="154" t="s">
        <v>1258</v>
      </c>
      <c r="G53" s="156">
        <v>2390000</v>
      </c>
      <c r="H53" s="153">
        <v>8.42</v>
      </c>
      <c r="I53" s="153" t="s">
        <v>260</v>
      </c>
      <c r="J53" s="153" t="s">
        <v>289</v>
      </c>
      <c r="K53" s="153" t="s">
        <v>257</v>
      </c>
      <c r="L53" s="285" t="s">
        <v>258</v>
      </c>
    </row>
    <row r="54" spans="1:12" hidden="1">
      <c r="A54" s="284">
        <v>53</v>
      </c>
      <c r="B54" s="154" t="s">
        <v>311</v>
      </c>
      <c r="C54" s="154" t="s">
        <v>348</v>
      </c>
      <c r="D54" s="155">
        <v>43252</v>
      </c>
      <c r="E54" s="153" t="s">
        <v>1226</v>
      </c>
      <c r="F54" s="154" t="s">
        <v>1249</v>
      </c>
      <c r="G54" s="156">
        <v>1600000</v>
      </c>
      <c r="H54" s="153">
        <v>5.27</v>
      </c>
      <c r="I54" s="153" t="s">
        <v>25</v>
      </c>
      <c r="J54" s="153" t="s">
        <v>289</v>
      </c>
      <c r="K54" s="153" t="s">
        <v>257</v>
      </c>
      <c r="L54" s="285" t="s">
        <v>258</v>
      </c>
    </row>
    <row r="55" spans="1:12" hidden="1">
      <c r="A55" s="284">
        <v>54</v>
      </c>
      <c r="B55" s="154" t="s">
        <v>296</v>
      </c>
      <c r="C55" s="154" t="s">
        <v>349</v>
      </c>
      <c r="D55" s="155">
        <v>43317</v>
      </c>
      <c r="E55" s="153" t="s">
        <v>1226</v>
      </c>
      <c r="F55" s="154" t="s">
        <v>1249</v>
      </c>
      <c r="G55" s="156">
        <v>2950000</v>
      </c>
      <c r="H55" s="153">
        <v>9.5500000000000007</v>
      </c>
      <c r="I55" s="153" t="s">
        <v>260</v>
      </c>
      <c r="J55" s="153" t="s">
        <v>278</v>
      </c>
      <c r="K55" s="153" t="s">
        <v>279</v>
      </c>
      <c r="L55" s="285" t="s">
        <v>279</v>
      </c>
    </row>
    <row r="56" spans="1:12" hidden="1">
      <c r="A56" s="284">
        <v>55</v>
      </c>
      <c r="B56" s="154" t="s">
        <v>311</v>
      </c>
      <c r="C56" s="154" t="s">
        <v>350</v>
      </c>
      <c r="D56" s="155">
        <v>44070</v>
      </c>
      <c r="E56" s="153" t="s">
        <v>1226</v>
      </c>
      <c r="F56" s="154" t="s">
        <v>1248</v>
      </c>
      <c r="G56" s="156">
        <v>3450000</v>
      </c>
      <c r="H56" s="153">
        <v>7.83</v>
      </c>
      <c r="I56" s="153" t="s">
        <v>25</v>
      </c>
      <c r="J56" s="153" t="s">
        <v>256</v>
      </c>
      <c r="K56" s="153" t="s">
        <v>257</v>
      </c>
      <c r="L56" s="285" t="s">
        <v>258</v>
      </c>
    </row>
    <row r="57" spans="1:12" hidden="1">
      <c r="A57" s="284">
        <v>56</v>
      </c>
      <c r="B57" s="154" t="s">
        <v>287</v>
      </c>
      <c r="C57" s="154" t="s">
        <v>351</v>
      </c>
      <c r="D57" s="155">
        <v>43303</v>
      </c>
      <c r="E57" s="153" t="s">
        <v>1226</v>
      </c>
      <c r="F57" s="154" t="s">
        <v>1247</v>
      </c>
      <c r="G57" s="156">
        <v>4280000</v>
      </c>
      <c r="H57" s="153">
        <v>4.3600000000000003</v>
      </c>
      <c r="I57" s="153" t="s">
        <v>25</v>
      </c>
      <c r="J57" s="153" t="s">
        <v>273</v>
      </c>
      <c r="K57" s="153" t="s">
        <v>257</v>
      </c>
      <c r="L57" s="285" t="s">
        <v>274</v>
      </c>
    </row>
    <row r="58" spans="1:12" hidden="1">
      <c r="A58" s="284">
        <v>57</v>
      </c>
      <c r="B58" s="154" t="s">
        <v>293</v>
      </c>
      <c r="C58" s="154" t="s">
        <v>352</v>
      </c>
      <c r="D58" s="155">
        <v>43447</v>
      </c>
      <c r="E58" s="153" t="s">
        <v>1226</v>
      </c>
      <c r="F58" s="154" t="s">
        <v>1249</v>
      </c>
      <c r="G58" s="156">
        <v>3660000</v>
      </c>
      <c r="H58" s="153">
        <v>8.51</v>
      </c>
      <c r="I58" s="153" t="s">
        <v>260</v>
      </c>
      <c r="J58" s="153" t="s">
        <v>304</v>
      </c>
      <c r="K58" s="153" t="s">
        <v>257</v>
      </c>
      <c r="L58" s="285" t="s">
        <v>267</v>
      </c>
    </row>
    <row r="59" spans="1:12">
      <c r="A59" s="284">
        <v>58</v>
      </c>
      <c r="B59" s="154" t="s">
        <v>311</v>
      </c>
      <c r="C59" s="154" t="s">
        <v>353</v>
      </c>
      <c r="D59" s="155">
        <v>43537</v>
      </c>
      <c r="E59" s="153" t="s">
        <v>1226</v>
      </c>
      <c r="F59" s="154" t="s">
        <v>1249</v>
      </c>
      <c r="G59" s="156">
        <v>1480000</v>
      </c>
      <c r="H59" s="153">
        <v>10.71</v>
      </c>
      <c r="I59" s="153" t="s">
        <v>260</v>
      </c>
      <c r="J59" s="153" t="s">
        <v>346</v>
      </c>
      <c r="K59" s="153" t="s">
        <v>262</v>
      </c>
      <c r="L59" s="285" t="s">
        <v>283</v>
      </c>
    </row>
    <row r="60" spans="1:12" hidden="1">
      <c r="A60" s="284">
        <v>59</v>
      </c>
      <c r="B60" s="154" t="s">
        <v>293</v>
      </c>
      <c r="C60" s="154" t="s">
        <v>354</v>
      </c>
      <c r="D60" s="155">
        <v>43151</v>
      </c>
      <c r="E60" s="153" t="s">
        <v>1227</v>
      </c>
      <c r="F60" s="154" t="s">
        <v>1247</v>
      </c>
      <c r="G60" s="156">
        <v>4010000</v>
      </c>
      <c r="H60" s="153">
        <v>9.01</v>
      </c>
      <c r="I60" s="153" t="s">
        <v>255</v>
      </c>
      <c r="J60" s="153" t="s">
        <v>329</v>
      </c>
      <c r="K60" s="153" t="s">
        <v>257</v>
      </c>
      <c r="L60" s="285" t="s">
        <v>274</v>
      </c>
    </row>
    <row r="61" spans="1:12" hidden="1">
      <c r="A61" s="284">
        <v>60</v>
      </c>
      <c r="B61" s="154" t="s">
        <v>311</v>
      </c>
      <c r="C61" s="154" t="s">
        <v>355</v>
      </c>
      <c r="D61" s="155">
        <v>43367</v>
      </c>
      <c r="E61" s="153" t="s">
        <v>1226</v>
      </c>
      <c r="F61" s="154" t="s">
        <v>1247</v>
      </c>
      <c r="G61" s="156">
        <v>2650000</v>
      </c>
      <c r="H61" s="153">
        <v>4.21</v>
      </c>
      <c r="I61" s="153" t="s">
        <v>260</v>
      </c>
      <c r="J61" s="153" t="s">
        <v>329</v>
      </c>
      <c r="K61" s="153" t="s">
        <v>257</v>
      </c>
      <c r="L61" s="285" t="s">
        <v>274</v>
      </c>
    </row>
    <row r="62" spans="1:12" hidden="1">
      <c r="A62" s="284">
        <v>61</v>
      </c>
      <c r="B62" s="154" t="s">
        <v>247</v>
      </c>
      <c r="C62" s="154" t="s">
        <v>356</v>
      </c>
      <c r="D62" s="155">
        <v>43585</v>
      </c>
      <c r="E62" s="153" t="s">
        <v>1226</v>
      </c>
      <c r="F62" s="154" t="s">
        <v>1248</v>
      </c>
      <c r="G62" s="156">
        <v>1970000</v>
      </c>
      <c r="H62" s="153">
        <v>4.6399999999999997</v>
      </c>
      <c r="I62" s="153" t="s">
        <v>255</v>
      </c>
      <c r="J62" s="153" t="s">
        <v>278</v>
      </c>
      <c r="K62" s="153" t="s">
        <v>279</v>
      </c>
      <c r="L62" s="285" t="s">
        <v>279</v>
      </c>
    </row>
    <row r="63" spans="1:12" hidden="1">
      <c r="A63" s="284">
        <v>62</v>
      </c>
      <c r="B63" s="154" t="s">
        <v>311</v>
      </c>
      <c r="C63" s="154" t="s">
        <v>357</v>
      </c>
      <c r="D63" s="155">
        <v>43425</v>
      </c>
      <c r="E63" s="153" t="s">
        <v>1226</v>
      </c>
      <c r="F63" s="154" t="s">
        <v>1250</v>
      </c>
      <c r="G63" s="156">
        <v>2880000</v>
      </c>
      <c r="H63" s="153">
        <v>10.36</v>
      </c>
      <c r="I63" s="153" t="s">
        <v>260</v>
      </c>
      <c r="J63" s="153" t="s">
        <v>266</v>
      </c>
      <c r="K63" s="153" t="s">
        <v>257</v>
      </c>
      <c r="L63" s="285" t="s">
        <v>267</v>
      </c>
    </row>
    <row r="64" spans="1:12" hidden="1">
      <c r="A64" s="284">
        <v>63</v>
      </c>
      <c r="B64" s="154" t="s">
        <v>293</v>
      </c>
      <c r="C64" s="154" t="s">
        <v>358</v>
      </c>
      <c r="D64" s="155">
        <v>43489</v>
      </c>
      <c r="E64" s="153" t="s">
        <v>1226</v>
      </c>
      <c r="F64" s="154" t="s">
        <v>1249</v>
      </c>
      <c r="G64" s="156">
        <v>1920000</v>
      </c>
      <c r="H64" s="153">
        <v>6.78</v>
      </c>
      <c r="I64" s="153" t="s">
        <v>25</v>
      </c>
      <c r="J64" s="153" t="s">
        <v>329</v>
      </c>
      <c r="K64" s="153" t="s">
        <v>257</v>
      </c>
      <c r="L64" s="285" t="s">
        <v>274</v>
      </c>
    </row>
    <row r="65" spans="1:12" hidden="1">
      <c r="A65" s="284">
        <v>64</v>
      </c>
      <c r="B65" s="154" t="s">
        <v>271</v>
      </c>
      <c r="C65" s="154" t="s">
        <v>359</v>
      </c>
      <c r="D65" s="155">
        <v>43443</v>
      </c>
      <c r="E65" s="153" t="s">
        <v>1227</v>
      </c>
      <c r="F65" s="154" t="s">
        <v>1247</v>
      </c>
      <c r="G65" s="156">
        <v>1840000</v>
      </c>
      <c r="H65" s="153">
        <v>7.05</v>
      </c>
      <c r="I65" s="153" t="s">
        <v>255</v>
      </c>
      <c r="J65" s="153" t="s">
        <v>298</v>
      </c>
      <c r="K65" s="153" t="s">
        <v>262</v>
      </c>
      <c r="L65" s="285" t="s">
        <v>263</v>
      </c>
    </row>
    <row r="66" spans="1:12" hidden="1">
      <c r="A66" s="284">
        <v>65</v>
      </c>
      <c r="B66" s="154" t="s">
        <v>253</v>
      </c>
      <c r="C66" s="154" t="s">
        <v>360</v>
      </c>
      <c r="D66" s="155">
        <v>43531</v>
      </c>
      <c r="E66" s="153" t="s">
        <v>1226</v>
      </c>
      <c r="F66" s="154" t="s">
        <v>1250</v>
      </c>
      <c r="G66" s="156">
        <v>2620000</v>
      </c>
      <c r="H66" s="153">
        <v>7</v>
      </c>
      <c r="I66" s="153" t="s">
        <v>25</v>
      </c>
      <c r="J66" s="153" t="s">
        <v>329</v>
      </c>
      <c r="K66" s="153" t="s">
        <v>257</v>
      </c>
      <c r="L66" s="285" t="s">
        <v>274</v>
      </c>
    </row>
    <row r="67" spans="1:12">
      <c r="A67" s="284">
        <v>66</v>
      </c>
      <c r="B67" s="154" t="s">
        <v>311</v>
      </c>
      <c r="C67" s="154" t="s">
        <v>361</v>
      </c>
      <c r="D67" s="155">
        <v>43547</v>
      </c>
      <c r="E67" s="153" t="s">
        <v>1226</v>
      </c>
      <c r="F67" s="154" t="s">
        <v>1249</v>
      </c>
      <c r="G67" s="156">
        <v>2920000</v>
      </c>
      <c r="H67" s="153">
        <v>4.76</v>
      </c>
      <c r="I67" s="153" t="s">
        <v>25</v>
      </c>
      <c r="J67" s="153" t="s">
        <v>282</v>
      </c>
      <c r="K67" s="153" t="s">
        <v>262</v>
      </c>
      <c r="L67" s="285" t="s">
        <v>283</v>
      </c>
    </row>
    <row r="68" spans="1:12" hidden="1">
      <c r="A68" s="284">
        <v>67</v>
      </c>
      <c r="B68" s="154" t="s">
        <v>311</v>
      </c>
      <c r="C68" s="154" t="s">
        <v>362</v>
      </c>
      <c r="D68" s="155">
        <v>43301</v>
      </c>
      <c r="E68" s="153" t="s">
        <v>1226</v>
      </c>
      <c r="F68" s="154" t="s">
        <v>1247</v>
      </c>
      <c r="G68" s="156">
        <v>4700000</v>
      </c>
      <c r="H68" s="153">
        <v>9.49</v>
      </c>
      <c r="I68" s="153" t="s">
        <v>260</v>
      </c>
      <c r="J68" s="153" t="s">
        <v>304</v>
      </c>
      <c r="K68" s="153" t="s">
        <v>257</v>
      </c>
      <c r="L68" s="285" t="s">
        <v>267</v>
      </c>
    </row>
    <row r="69" spans="1:12" hidden="1">
      <c r="A69" s="284">
        <v>68</v>
      </c>
      <c r="B69" s="154" t="s">
        <v>311</v>
      </c>
      <c r="C69" s="154" t="s">
        <v>363</v>
      </c>
      <c r="D69" s="155">
        <v>43792</v>
      </c>
      <c r="E69" s="153" t="s">
        <v>1226</v>
      </c>
      <c r="F69" s="154" t="s">
        <v>1247</v>
      </c>
      <c r="G69" s="156">
        <v>4400000</v>
      </c>
      <c r="H69" s="153">
        <v>8.52</v>
      </c>
      <c r="I69" s="153" t="s">
        <v>255</v>
      </c>
      <c r="J69" s="153" t="s">
        <v>276</v>
      </c>
      <c r="K69" s="153" t="s">
        <v>262</v>
      </c>
      <c r="L69" s="285" t="s">
        <v>263</v>
      </c>
    </row>
    <row r="70" spans="1:12" hidden="1">
      <c r="A70" s="284">
        <v>69</v>
      </c>
      <c r="B70" s="154" t="s">
        <v>293</v>
      </c>
      <c r="C70" s="154" t="s">
        <v>364</v>
      </c>
      <c r="D70" s="155">
        <v>44084</v>
      </c>
      <c r="E70" s="153" t="s">
        <v>1226</v>
      </c>
      <c r="F70" s="154" t="s">
        <v>1249</v>
      </c>
      <c r="G70" s="156">
        <v>3840000</v>
      </c>
      <c r="H70" s="153">
        <v>8.16</v>
      </c>
      <c r="I70" s="153" t="s">
        <v>255</v>
      </c>
      <c r="J70" s="153" t="s">
        <v>278</v>
      </c>
      <c r="K70" s="153" t="s">
        <v>279</v>
      </c>
      <c r="L70" s="285" t="s">
        <v>279</v>
      </c>
    </row>
    <row r="71" spans="1:12" hidden="1">
      <c r="A71" s="284">
        <v>70</v>
      </c>
      <c r="B71" s="154" t="s">
        <v>247</v>
      </c>
      <c r="C71" s="154" t="s">
        <v>365</v>
      </c>
      <c r="D71" s="155">
        <v>44127</v>
      </c>
      <c r="E71" s="153" t="s">
        <v>1227</v>
      </c>
      <c r="F71" s="154" t="s">
        <v>1247</v>
      </c>
      <c r="G71" s="156">
        <v>2040000</v>
      </c>
      <c r="H71" s="153">
        <v>8.33</v>
      </c>
      <c r="I71" s="153" t="s">
        <v>255</v>
      </c>
      <c r="J71" s="153" t="s">
        <v>304</v>
      </c>
      <c r="K71" s="153" t="s">
        <v>257</v>
      </c>
      <c r="L71" s="285" t="s">
        <v>267</v>
      </c>
    </row>
    <row r="72" spans="1:12" hidden="1">
      <c r="A72" s="284">
        <v>71</v>
      </c>
      <c r="B72" s="154" t="s">
        <v>264</v>
      </c>
      <c r="C72" s="154" t="s">
        <v>366</v>
      </c>
      <c r="D72" s="155">
        <v>43924</v>
      </c>
      <c r="E72" s="153" t="s">
        <v>1226</v>
      </c>
      <c r="F72" s="154" t="s">
        <v>1247</v>
      </c>
      <c r="G72" s="156">
        <v>2360000</v>
      </c>
      <c r="H72" s="153">
        <v>4.25</v>
      </c>
      <c r="I72" s="153" t="s">
        <v>260</v>
      </c>
      <c r="J72" s="153" t="s">
        <v>329</v>
      </c>
      <c r="K72" s="153" t="s">
        <v>257</v>
      </c>
      <c r="L72" s="285" t="s">
        <v>274</v>
      </c>
    </row>
    <row r="73" spans="1:12">
      <c r="A73" s="284">
        <v>72</v>
      </c>
      <c r="B73" s="154" t="s">
        <v>284</v>
      </c>
      <c r="C73" s="154" t="s">
        <v>367</v>
      </c>
      <c r="D73" s="155">
        <v>43973</v>
      </c>
      <c r="E73" s="153" t="s">
        <v>1227</v>
      </c>
      <c r="F73" s="154" t="s">
        <v>1249</v>
      </c>
      <c r="G73" s="156">
        <v>4080000</v>
      </c>
      <c r="H73" s="153">
        <v>6.8</v>
      </c>
      <c r="I73" s="153" t="s">
        <v>260</v>
      </c>
      <c r="J73" s="153" t="s">
        <v>300</v>
      </c>
      <c r="K73" s="153" t="s">
        <v>262</v>
      </c>
      <c r="L73" s="285" t="s">
        <v>283</v>
      </c>
    </row>
    <row r="74" spans="1:12" hidden="1">
      <c r="A74" s="284">
        <v>73</v>
      </c>
      <c r="B74" s="154" t="s">
        <v>284</v>
      </c>
      <c r="C74" s="154" t="s">
        <v>368</v>
      </c>
      <c r="D74" s="155">
        <v>43541</v>
      </c>
      <c r="E74" s="153" t="s">
        <v>1226</v>
      </c>
      <c r="F74" s="154" t="s">
        <v>1248</v>
      </c>
      <c r="G74" s="156">
        <v>2740000</v>
      </c>
      <c r="H74" s="153">
        <v>8.06</v>
      </c>
      <c r="I74" s="153" t="s">
        <v>255</v>
      </c>
      <c r="J74" s="153" t="s">
        <v>276</v>
      </c>
      <c r="K74" s="153" t="s">
        <v>262</v>
      </c>
      <c r="L74" s="285" t="s">
        <v>263</v>
      </c>
    </row>
    <row r="75" spans="1:12" hidden="1">
      <c r="A75" s="284">
        <v>74</v>
      </c>
      <c r="B75" s="154" t="s">
        <v>271</v>
      </c>
      <c r="C75" s="154" t="s">
        <v>369</v>
      </c>
      <c r="D75" s="155">
        <v>43661</v>
      </c>
      <c r="E75" s="153" t="s">
        <v>1227</v>
      </c>
      <c r="F75" s="154" t="s">
        <v>1248</v>
      </c>
      <c r="G75" s="156">
        <v>4170000</v>
      </c>
      <c r="H75" s="153">
        <v>7.1</v>
      </c>
      <c r="I75" s="153" t="s">
        <v>260</v>
      </c>
      <c r="J75" s="153" t="s">
        <v>329</v>
      </c>
      <c r="K75" s="153" t="s">
        <v>257</v>
      </c>
      <c r="L75" s="285" t="s">
        <v>274</v>
      </c>
    </row>
    <row r="76" spans="1:12" hidden="1">
      <c r="A76" s="284">
        <v>75</v>
      </c>
      <c r="B76" s="154" t="s">
        <v>293</v>
      </c>
      <c r="C76" s="154" t="s">
        <v>370</v>
      </c>
      <c r="D76" s="155">
        <v>43676</v>
      </c>
      <c r="E76" s="153" t="s">
        <v>1227</v>
      </c>
      <c r="F76" s="154" t="s">
        <v>1248</v>
      </c>
      <c r="G76" s="156">
        <v>1380000</v>
      </c>
      <c r="H76" s="153">
        <v>8.7100000000000009</v>
      </c>
      <c r="I76" s="153" t="s">
        <v>255</v>
      </c>
      <c r="J76" s="153" t="s">
        <v>295</v>
      </c>
      <c r="K76" s="153" t="s">
        <v>262</v>
      </c>
      <c r="L76" s="285" t="s">
        <v>270</v>
      </c>
    </row>
    <row r="77" spans="1:12" hidden="1">
      <c r="A77" s="284">
        <v>76</v>
      </c>
      <c r="B77" s="154" t="s">
        <v>284</v>
      </c>
      <c r="C77" s="154" t="s">
        <v>371</v>
      </c>
      <c r="D77" s="155">
        <v>43724</v>
      </c>
      <c r="E77" s="153" t="s">
        <v>1227</v>
      </c>
      <c r="F77" s="154" t="s">
        <v>1250</v>
      </c>
      <c r="G77" s="156">
        <v>4440000</v>
      </c>
      <c r="H77" s="153">
        <v>7.21</v>
      </c>
      <c r="I77" s="153" t="s">
        <v>25</v>
      </c>
      <c r="J77" s="153" t="s">
        <v>332</v>
      </c>
      <c r="K77" s="153" t="s">
        <v>257</v>
      </c>
      <c r="L77" s="285" t="s">
        <v>258</v>
      </c>
    </row>
    <row r="78" spans="1:12">
      <c r="A78" s="284">
        <v>77</v>
      </c>
      <c r="B78" s="154" t="s">
        <v>296</v>
      </c>
      <c r="C78" s="154" t="s">
        <v>372</v>
      </c>
      <c r="D78" s="155">
        <v>43188</v>
      </c>
      <c r="E78" s="153" t="s">
        <v>1226</v>
      </c>
      <c r="F78" s="154" t="s">
        <v>1249</v>
      </c>
      <c r="G78" s="156">
        <v>1870000</v>
      </c>
      <c r="H78" s="153">
        <v>4.07</v>
      </c>
      <c r="I78" s="153" t="s">
        <v>25</v>
      </c>
      <c r="J78" s="153" t="s">
        <v>269</v>
      </c>
      <c r="K78" s="153" t="s">
        <v>262</v>
      </c>
      <c r="L78" s="285" t="s">
        <v>270</v>
      </c>
    </row>
    <row r="79" spans="1:12" hidden="1">
      <c r="A79" s="284">
        <v>78</v>
      </c>
      <c r="B79" s="154" t="s">
        <v>284</v>
      </c>
      <c r="C79" s="154" t="s">
        <v>373</v>
      </c>
      <c r="D79" s="155">
        <v>43609</v>
      </c>
      <c r="E79" s="153" t="s">
        <v>1226</v>
      </c>
      <c r="F79" s="154" t="s">
        <v>1250</v>
      </c>
      <c r="G79" s="156">
        <v>2250000</v>
      </c>
      <c r="H79" s="153">
        <v>5.03</v>
      </c>
      <c r="I79" s="153" t="s">
        <v>25</v>
      </c>
      <c r="J79" s="153" t="s">
        <v>332</v>
      </c>
      <c r="K79" s="153" t="s">
        <v>257</v>
      </c>
      <c r="L79" s="285" t="s">
        <v>258</v>
      </c>
    </row>
    <row r="80" spans="1:12" hidden="1">
      <c r="A80" s="284">
        <v>79</v>
      </c>
      <c r="B80" s="154" t="s">
        <v>264</v>
      </c>
      <c r="C80" s="154" t="s">
        <v>374</v>
      </c>
      <c r="D80" s="155">
        <v>43653</v>
      </c>
      <c r="E80" s="153" t="s">
        <v>1226</v>
      </c>
      <c r="F80" s="154" t="s">
        <v>1249</v>
      </c>
      <c r="G80" s="156">
        <v>1540000</v>
      </c>
      <c r="H80" s="153">
        <v>7.2</v>
      </c>
      <c r="I80" s="153" t="s">
        <v>255</v>
      </c>
      <c r="J80" s="153" t="s">
        <v>286</v>
      </c>
      <c r="K80" s="153" t="s">
        <v>257</v>
      </c>
      <c r="L80" s="285" t="s">
        <v>274</v>
      </c>
    </row>
    <row r="81" spans="1:12" hidden="1">
      <c r="A81" s="284">
        <v>80</v>
      </c>
      <c r="B81" s="154" t="s">
        <v>284</v>
      </c>
      <c r="C81" s="154" t="s">
        <v>375</v>
      </c>
      <c r="D81" s="155">
        <v>43818</v>
      </c>
      <c r="E81" s="153" t="s">
        <v>1227</v>
      </c>
      <c r="F81" s="154" t="s">
        <v>1250</v>
      </c>
      <c r="G81" s="156">
        <v>3300000</v>
      </c>
      <c r="H81" s="153">
        <v>4.92</v>
      </c>
      <c r="I81" s="153" t="s">
        <v>255</v>
      </c>
      <c r="J81" s="153" t="s">
        <v>269</v>
      </c>
      <c r="K81" s="153" t="s">
        <v>262</v>
      </c>
      <c r="L81" s="285" t="s">
        <v>270</v>
      </c>
    </row>
    <row r="82" spans="1:12" hidden="1">
      <c r="A82" s="284">
        <v>81</v>
      </c>
      <c r="B82" s="154" t="s">
        <v>287</v>
      </c>
      <c r="C82" s="154" t="s">
        <v>376</v>
      </c>
      <c r="D82" s="155">
        <v>43162</v>
      </c>
      <c r="E82" s="153" t="s">
        <v>1226</v>
      </c>
      <c r="F82" s="154" t="s">
        <v>1247</v>
      </c>
      <c r="G82" s="156">
        <v>3610000</v>
      </c>
      <c r="H82" s="153">
        <v>6.39</v>
      </c>
      <c r="I82" s="153" t="s">
        <v>255</v>
      </c>
      <c r="J82" s="153" t="s">
        <v>289</v>
      </c>
      <c r="K82" s="153" t="s">
        <v>257</v>
      </c>
      <c r="L82" s="285" t="s">
        <v>258</v>
      </c>
    </row>
    <row r="83" spans="1:12" hidden="1">
      <c r="A83" s="284">
        <v>82</v>
      </c>
      <c r="B83" s="154" t="s">
        <v>264</v>
      </c>
      <c r="C83" s="154" t="s">
        <v>377</v>
      </c>
      <c r="D83" s="155">
        <v>44091</v>
      </c>
      <c r="E83" s="153" t="s">
        <v>1226</v>
      </c>
      <c r="F83" s="154" t="s">
        <v>1249</v>
      </c>
      <c r="G83" s="156">
        <v>3080000</v>
      </c>
      <c r="H83" s="153">
        <v>8.59</v>
      </c>
      <c r="I83" s="153" t="s">
        <v>25</v>
      </c>
      <c r="J83" s="153" t="s">
        <v>256</v>
      </c>
      <c r="K83" s="153" t="s">
        <v>257</v>
      </c>
      <c r="L83" s="285" t="s">
        <v>258</v>
      </c>
    </row>
    <row r="84" spans="1:12" hidden="1">
      <c r="A84" s="284">
        <v>83</v>
      </c>
      <c r="B84" s="154" t="s">
        <v>296</v>
      </c>
      <c r="C84" s="154" t="s">
        <v>378</v>
      </c>
      <c r="D84" s="155">
        <v>43839</v>
      </c>
      <c r="E84" s="153" t="s">
        <v>1226</v>
      </c>
      <c r="F84" s="154" t="s">
        <v>1247</v>
      </c>
      <c r="G84" s="156">
        <v>2790000</v>
      </c>
      <c r="H84" s="153">
        <v>9.98</v>
      </c>
      <c r="I84" s="153" t="s">
        <v>255</v>
      </c>
      <c r="J84" s="153" t="s">
        <v>289</v>
      </c>
      <c r="K84" s="153" t="s">
        <v>257</v>
      </c>
      <c r="L84" s="285" t="s">
        <v>258</v>
      </c>
    </row>
    <row r="85" spans="1:12" hidden="1">
      <c r="A85" s="284">
        <v>84</v>
      </c>
      <c r="B85" s="154" t="s">
        <v>287</v>
      </c>
      <c r="C85" s="154" t="s">
        <v>379</v>
      </c>
      <c r="D85" s="155">
        <v>43246</v>
      </c>
      <c r="E85" s="153" t="s">
        <v>1226</v>
      </c>
      <c r="F85" s="154" t="s">
        <v>1248</v>
      </c>
      <c r="G85" s="156">
        <v>1690000</v>
      </c>
      <c r="H85" s="153">
        <v>7.99</v>
      </c>
      <c r="I85" s="153" t="s">
        <v>255</v>
      </c>
      <c r="J85" s="153" t="s">
        <v>269</v>
      </c>
      <c r="K85" s="153" t="s">
        <v>262</v>
      </c>
      <c r="L85" s="285" t="s">
        <v>270</v>
      </c>
    </row>
    <row r="86" spans="1:12" hidden="1">
      <c r="A86" s="284">
        <v>85</v>
      </c>
      <c r="B86" s="154" t="s">
        <v>293</v>
      </c>
      <c r="C86" s="154" t="s">
        <v>380</v>
      </c>
      <c r="D86" s="155">
        <v>43477</v>
      </c>
      <c r="E86" s="153" t="s">
        <v>1226</v>
      </c>
      <c r="F86" s="154" t="s">
        <v>1248</v>
      </c>
      <c r="G86" s="156">
        <v>2630000</v>
      </c>
      <c r="H86" s="153">
        <v>8.59</v>
      </c>
      <c r="I86" s="153" t="s">
        <v>25</v>
      </c>
      <c r="J86" s="153" t="s">
        <v>276</v>
      </c>
      <c r="K86" s="153" t="s">
        <v>262</v>
      </c>
      <c r="L86" s="285" t="s">
        <v>263</v>
      </c>
    </row>
    <row r="87" spans="1:12" hidden="1">
      <c r="A87" s="284">
        <v>86</v>
      </c>
      <c r="B87" s="154" t="s">
        <v>293</v>
      </c>
      <c r="C87" s="154" t="s">
        <v>381</v>
      </c>
      <c r="D87" s="155">
        <v>43495</v>
      </c>
      <c r="E87" s="153" t="s">
        <v>1226</v>
      </c>
      <c r="F87" s="154" t="s">
        <v>1258</v>
      </c>
      <c r="G87" s="156">
        <v>2990000</v>
      </c>
      <c r="H87" s="153">
        <v>10.61</v>
      </c>
      <c r="I87" s="153" t="s">
        <v>25</v>
      </c>
      <c r="J87" s="153" t="s">
        <v>256</v>
      </c>
      <c r="K87" s="153" t="s">
        <v>257</v>
      </c>
      <c r="L87" s="285" t="s">
        <v>258</v>
      </c>
    </row>
    <row r="88" spans="1:12" hidden="1">
      <c r="A88" s="284">
        <v>87</v>
      </c>
      <c r="B88" s="154" t="s">
        <v>296</v>
      </c>
      <c r="C88" s="154" t="s">
        <v>382</v>
      </c>
      <c r="D88" s="155">
        <v>43531</v>
      </c>
      <c r="E88" s="153" t="s">
        <v>1226</v>
      </c>
      <c r="F88" s="154" t="s">
        <v>1249</v>
      </c>
      <c r="G88" s="156">
        <v>3220000</v>
      </c>
      <c r="H88" s="153">
        <v>6.56</v>
      </c>
      <c r="I88" s="153" t="s">
        <v>25</v>
      </c>
      <c r="J88" s="153" t="s">
        <v>326</v>
      </c>
      <c r="K88" s="153" t="s">
        <v>257</v>
      </c>
      <c r="L88" s="285" t="s">
        <v>267</v>
      </c>
    </row>
    <row r="89" spans="1:12" hidden="1">
      <c r="A89" s="284">
        <v>88</v>
      </c>
      <c r="B89" s="154" t="s">
        <v>264</v>
      </c>
      <c r="C89" s="154" t="s">
        <v>383</v>
      </c>
      <c r="D89" s="155">
        <v>43614</v>
      </c>
      <c r="E89" s="153" t="s">
        <v>1227</v>
      </c>
      <c r="F89" s="154" t="s">
        <v>1248</v>
      </c>
      <c r="G89" s="156">
        <v>4200000</v>
      </c>
      <c r="H89" s="153">
        <v>10.65</v>
      </c>
      <c r="I89" s="153" t="s">
        <v>25</v>
      </c>
      <c r="J89" s="153" t="s">
        <v>282</v>
      </c>
      <c r="K89" s="153" t="s">
        <v>262</v>
      </c>
      <c r="L89" s="285" t="s">
        <v>283</v>
      </c>
    </row>
    <row r="90" spans="1:12" hidden="1">
      <c r="A90" s="284">
        <v>89</v>
      </c>
      <c r="B90" s="154" t="s">
        <v>287</v>
      </c>
      <c r="C90" s="154" t="s">
        <v>384</v>
      </c>
      <c r="D90" s="155">
        <v>43754</v>
      </c>
      <c r="E90" s="153" t="s">
        <v>1226</v>
      </c>
      <c r="F90" s="154" t="s">
        <v>1248</v>
      </c>
      <c r="G90" s="156">
        <v>4120000</v>
      </c>
      <c r="H90" s="153">
        <v>5.35</v>
      </c>
      <c r="I90" s="153" t="s">
        <v>255</v>
      </c>
      <c r="J90" s="153" t="s">
        <v>308</v>
      </c>
      <c r="K90" s="153" t="s">
        <v>262</v>
      </c>
      <c r="L90" s="285" t="s">
        <v>270</v>
      </c>
    </row>
    <row r="91" spans="1:12" hidden="1">
      <c r="A91" s="284">
        <v>90</v>
      </c>
      <c r="B91" s="154" t="s">
        <v>280</v>
      </c>
      <c r="C91" s="154" t="s">
        <v>385</v>
      </c>
      <c r="D91" s="155">
        <v>43175</v>
      </c>
      <c r="E91" s="153" t="s">
        <v>1226</v>
      </c>
      <c r="F91" s="154" t="s">
        <v>1251</v>
      </c>
      <c r="G91" s="156">
        <v>4020000</v>
      </c>
      <c r="H91" s="153">
        <v>10.93</v>
      </c>
      <c r="I91" s="153" t="s">
        <v>255</v>
      </c>
      <c r="J91" s="153" t="s">
        <v>276</v>
      </c>
      <c r="K91" s="153" t="s">
        <v>262</v>
      </c>
      <c r="L91" s="285" t="s">
        <v>263</v>
      </c>
    </row>
    <row r="92" spans="1:12" hidden="1">
      <c r="A92" s="284">
        <v>91</v>
      </c>
      <c r="B92" s="154" t="s">
        <v>271</v>
      </c>
      <c r="C92" s="154" t="s">
        <v>386</v>
      </c>
      <c r="D92" s="155">
        <v>43654</v>
      </c>
      <c r="E92" s="153" t="s">
        <v>1226</v>
      </c>
      <c r="F92" s="154" t="s">
        <v>1250</v>
      </c>
      <c r="G92" s="156">
        <v>4050000</v>
      </c>
      <c r="H92" s="153">
        <v>5.09</v>
      </c>
      <c r="I92" s="153" t="s">
        <v>25</v>
      </c>
      <c r="J92" s="153" t="s">
        <v>266</v>
      </c>
      <c r="K92" s="153" t="s">
        <v>257</v>
      </c>
      <c r="L92" s="285" t="s">
        <v>267</v>
      </c>
    </row>
    <row r="93" spans="1:12" hidden="1">
      <c r="A93" s="284">
        <v>92</v>
      </c>
      <c r="B93" s="154" t="s">
        <v>271</v>
      </c>
      <c r="C93" s="154" t="s">
        <v>387</v>
      </c>
      <c r="D93" s="155">
        <v>43555</v>
      </c>
      <c r="E93" s="153" t="s">
        <v>1227</v>
      </c>
      <c r="F93" s="154" t="s">
        <v>1248</v>
      </c>
      <c r="G93" s="156">
        <v>3530000</v>
      </c>
      <c r="H93" s="153">
        <v>4.7300000000000004</v>
      </c>
      <c r="I93" s="153" t="s">
        <v>25</v>
      </c>
      <c r="J93" s="153" t="s">
        <v>256</v>
      </c>
      <c r="K93" s="153" t="s">
        <v>257</v>
      </c>
      <c r="L93" s="285" t="s">
        <v>258</v>
      </c>
    </row>
    <row r="94" spans="1:12" hidden="1">
      <c r="A94" s="284">
        <v>93</v>
      </c>
      <c r="B94" s="154" t="s">
        <v>280</v>
      </c>
      <c r="C94" s="154" t="s">
        <v>388</v>
      </c>
      <c r="D94" s="155">
        <v>43664</v>
      </c>
      <c r="E94" s="153" t="s">
        <v>1227</v>
      </c>
      <c r="F94" s="154" t="s">
        <v>1248</v>
      </c>
      <c r="G94" s="156">
        <v>1870000</v>
      </c>
      <c r="H94" s="153">
        <v>7.6</v>
      </c>
      <c r="I94" s="153" t="s">
        <v>260</v>
      </c>
      <c r="J94" s="153" t="s">
        <v>304</v>
      </c>
      <c r="K94" s="153" t="s">
        <v>257</v>
      </c>
      <c r="L94" s="285" t="s">
        <v>267</v>
      </c>
    </row>
    <row r="95" spans="1:12" hidden="1">
      <c r="A95" s="284">
        <v>94</v>
      </c>
      <c r="B95" s="154" t="s">
        <v>311</v>
      </c>
      <c r="C95" s="154" t="s">
        <v>389</v>
      </c>
      <c r="D95" s="155">
        <v>43996</v>
      </c>
      <c r="E95" s="153" t="s">
        <v>1226</v>
      </c>
      <c r="F95" s="154" t="s">
        <v>1250</v>
      </c>
      <c r="G95" s="156">
        <v>4900000</v>
      </c>
      <c r="H95" s="153">
        <v>10.78</v>
      </c>
      <c r="I95" s="153" t="s">
        <v>25</v>
      </c>
      <c r="J95" s="153" t="s">
        <v>308</v>
      </c>
      <c r="K95" s="153" t="s">
        <v>262</v>
      </c>
      <c r="L95" s="285" t="s">
        <v>270</v>
      </c>
    </row>
    <row r="96" spans="1:12" hidden="1">
      <c r="A96" s="284">
        <v>95</v>
      </c>
      <c r="B96" s="154" t="s">
        <v>253</v>
      </c>
      <c r="C96" s="154" t="s">
        <v>390</v>
      </c>
      <c r="D96" s="155">
        <v>43885</v>
      </c>
      <c r="E96" s="153" t="s">
        <v>1226</v>
      </c>
      <c r="F96" s="154" t="s">
        <v>1258</v>
      </c>
      <c r="G96" s="156">
        <v>2470000</v>
      </c>
      <c r="H96" s="153">
        <v>9.39</v>
      </c>
      <c r="I96" s="153" t="s">
        <v>255</v>
      </c>
      <c r="J96" s="153" t="s">
        <v>319</v>
      </c>
      <c r="K96" s="153" t="s">
        <v>279</v>
      </c>
      <c r="L96" s="285" t="s">
        <v>279</v>
      </c>
    </row>
    <row r="97" spans="1:12" hidden="1">
      <c r="A97" s="284">
        <v>96</v>
      </c>
      <c r="B97" s="154" t="s">
        <v>284</v>
      </c>
      <c r="C97" s="154" t="s">
        <v>391</v>
      </c>
      <c r="D97" s="155">
        <v>44100</v>
      </c>
      <c r="E97" s="153" t="s">
        <v>1227</v>
      </c>
      <c r="F97" s="154" t="s">
        <v>1250</v>
      </c>
      <c r="G97" s="156">
        <v>2970000</v>
      </c>
      <c r="H97" s="153">
        <v>4.68</v>
      </c>
      <c r="I97" s="153" t="s">
        <v>260</v>
      </c>
      <c r="J97" s="153" t="s">
        <v>298</v>
      </c>
      <c r="K97" s="153" t="s">
        <v>262</v>
      </c>
      <c r="L97" s="285" t="s">
        <v>263</v>
      </c>
    </row>
    <row r="98" spans="1:12" hidden="1">
      <c r="A98" s="284">
        <v>97</v>
      </c>
      <c r="B98" s="154" t="s">
        <v>284</v>
      </c>
      <c r="C98" s="154" t="s">
        <v>392</v>
      </c>
      <c r="D98" s="155">
        <v>44026</v>
      </c>
      <c r="E98" s="153" t="s">
        <v>1226</v>
      </c>
      <c r="F98" s="154" t="s">
        <v>1248</v>
      </c>
      <c r="G98" s="156">
        <v>3980000</v>
      </c>
      <c r="H98" s="153">
        <v>10.4</v>
      </c>
      <c r="I98" s="153" t="s">
        <v>255</v>
      </c>
      <c r="J98" s="153" t="s">
        <v>326</v>
      </c>
      <c r="K98" s="153" t="s">
        <v>257</v>
      </c>
      <c r="L98" s="285" t="s">
        <v>267</v>
      </c>
    </row>
    <row r="99" spans="1:12" hidden="1">
      <c r="A99" s="284">
        <v>98</v>
      </c>
      <c r="B99" s="154" t="s">
        <v>284</v>
      </c>
      <c r="C99" s="154" t="s">
        <v>393</v>
      </c>
      <c r="D99" s="155">
        <v>43847</v>
      </c>
      <c r="E99" s="153" t="s">
        <v>1226</v>
      </c>
      <c r="F99" s="154" t="s">
        <v>1248</v>
      </c>
      <c r="G99" s="156">
        <v>4420000</v>
      </c>
      <c r="H99" s="153">
        <v>7.43</v>
      </c>
      <c r="I99" s="153" t="s">
        <v>260</v>
      </c>
      <c r="J99" s="153" t="s">
        <v>256</v>
      </c>
      <c r="K99" s="153" t="s">
        <v>257</v>
      </c>
      <c r="L99" s="285" t="s">
        <v>258</v>
      </c>
    </row>
    <row r="100" spans="1:12" hidden="1">
      <c r="A100" s="284">
        <v>99</v>
      </c>
      <c r="B100" s="154" t="s">
        <v>284</v>
      </c>
      <c r="C100" s="154" t="s">
        <v>394</v>
      </c>
      <c r="D100" s="155">
        <v>43592</v>
      </c>
      <c r="E100" s="153" t="s">
        <v>1226</v>
      </c>
      <c r="F100" s="154" t="s">
        <v>1247</v>
      </c>
      <c r="G100" s="156">
        <v>2850000</v>
      </c>
      <c r="H100" s="153">
        <v>5.8</v>
      </c>
      <c r="I100" s="153" t="s">
        <v>260</v>
      </c>
      <c r="J100" s="153" t="s">
        <v>300</v>
      </c>
      <c r="K100" s="153" t="s">
        <v>262</v>
      </c>
      <c r="L100" s="285" t="s">
        <v>283</v>
      </c>
    </row>
    <row r="101" spans="1:12" hidden="1">
      <c r="A101" s="291">
        <v>100</v>
      </c>
      <c r="B101" s="292" t="s">
        <v>287</v>
      </c>
      <c r="C101" s="292" t="s">
        <v>395</v>
      </c>
      <c r="D101" s="293">
        <v>43600</v>
      </c>
      <c r="E101" s="294" t="s">
        <v>1227</v>
      </c>
      <c r="F101" s="292" t="s">
        <v>1247</v>
      </c>
      <c r="G101" s="295">
        <v>4490000</v>
      </c>
      <c r="H101" s="294">
        <v>5.39</v>
      </c>
      <c r="I101" s="294" t="s">
        <v>25</v>
      </c>
      <c r="J101" s="294" t="s">
        <v>256</v>
      </c>
      <c r="K101" s="294" t="s">
        <v>257</v>
      </c>
      <c r="L101" s="296" t="s">
        <v>258</v>
      </c>
    </row>
    <row r="102" spans="1:12">
      <c r="A102" s="298" t="s">
        <v>1288</v>
      </c>
      <c r="B102" s="232"/>
      <c r="C102" s="232"/>
      <c r="D102" s="232"/>
      <c r="E102" s="232"/>
      <c r="F102" s="232"/>
      <c r="G102" s="297">
        <f>SUBTOTAL(109,autok[Ár])</f>
        <v>24496000</v>
      </c>
      <c r="H102" s="232">
        <f>SUBTOTAL(101,autok[Fogyasztás])</f>
        <v>6.6636363636363622</v>
      </c>
      <c r="I102" s="232"/>
      <c r="J102" s="232"/>
      <c r="K102" s="232"/>
      <c r="L102" s="299">
        <f>SUBTOTAL(103,autok[Regió])</f>
        <v>11</v>
      </c>
    </row>
  </sheetData>
  <conditionalFormatting sqref="G2:G101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{15196C4D-B8FC-4C3B-9144-6A8D0BE6E4EC}</x14:id>
        </ext>
      </extLst>
    </cfRule>
  </conditionalFormatting>
  <conditionalFormatting sqref="I2:I101">
    <cfRule type="cellIs" dxfId="13" priority="1" operator="equal">
      <formula>"jim"</formula>
    </cfRule>
    <cfRule type="cellIs" dxfId="12" priority="2" operator="equal">
      <formula>"Jack"</formula>
    </cfRule>
    <cfRule type="cellIs" dxfId="11" priority="3" operator="equal">
      <formula>"Johnny"</formula>
    </cfRule>
  </conditionalFormatting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5196C4D-B8FC-4C3B-9144-6A8D0BE6E4E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G2:G101</xm:sqref>
        </x14:conditionalFormatting>
      </x14:conditionalFormattings>
    </ex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33077-026B-4748-91A0-654090C69B00}">
  <dimension ref="D3:D6"/>
  <sheetViews>
    <sheetView zoomScale="210" zoomScaleNormal="210" workbookViewId="0">
      <selection activeCell="F7" sqref="F7"/>
    </sheetView>
  </sheetViews>
  <sheetFormatPr defaultRowHeight="14.4"/>
  <cols>
    <col min="5" max="5" width="10.5546875" bestFit="1" customWidth="1"/>
  </cols>
  <sheetData>
    <row r="3" spans="4:4">
      <c r="D3">
        <v>20</v>
      </c>
    </row>
    <row r="4" spans="4:4">
      <c r="D4">
        <v>-20</v>
      </c>
    </row>
    <row r="5" spans="4:4">
      <c r="D5">
        <v>0</v>
      </c>
    </row>
    <row r="6" spans="4:4">
      <c r="D6" t="s">
        <v>1263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983A1-2414-44D4-A195-7DF1A6E33D3F}">
  <sheetPr>
    <tabColor theme="8" tint="0.59999389629810485"/>
  </sheetPr>
  <dimension ref="A1:S55"/>
  <sheetViews>
    <sheetView topLeftCell="A5" zoomScale="90" zoomScaleNormal="90" workbookViewId="0">
      <selection activeCell="E21" sqref="E21"/>
    </sheetView>
  </sheetViews>
  <sheetFormatPr defaultColWidth="9.109375" defaultRowHeight="14.4"/>
  <cols>
    <col min="1" max="1" width="11.33203125" style="13" customWidth="1"/>
    <col min="2" max="2" width="15.6640625" style="14" customWidth="1"/>
    <col min="3" max="3" width="4.88671875" style="13" customWidth="1"/>
    <col min="4" max="4" width="11.33203125" style="13" customWidth="1"/>
    <col min="5" max="5" width="21.44140625" style="13" bestFit="1" customWidth="1"/>
    <col min="6" max="6" width="6.88671875" style="13" customWidth="1"/>
    <col min="7" max="7" width="11.33203125" style="13" customWidth="1"/>
    <col min="8" max="8" width="12.5546875" style="13" customWidth="1"/>
    <col min="9" max="11" width="9.109375" style="13"/>
    <col min="12" max="12" width="9.33203125" style="13" customWidth="1"/>
    <col min="13" max="18" width="9.109375" style="13"/>
    <col min="19" max="19" width="12.5546875" style="13" customWidth="1"/>
    <col min="20" max="16384" width="9.109375" style="13"/>
  </cols>
  <sheetData>
    <row r="1" spans="1:19">
      <c r="J1" s="310"/>
      <c r="K1" s="310"/>
      <c r="L1" s="310"/>
      <c r="M1" s="310"/>
      <c r="N1" s="310"/>
      <c r="O1" s="310"/>
      <c r="P1" s="310"/>
      <c r="Q1" s="310"/>
      <c r="R1" s="310"/>
      <c r="S1" s="310"/>
    </row>
    <row r="2" spans="1:19">
      <c r="B2" s="14" t="s">
        <v>169</v>
      </c>
      <c r="E2" s="13" t="s">
        <v>170</v>
      </c>
      <c r="H2" s="13" t="s">
        <v>171</v>
      </c>
      <c r="J2" s="310"/>
      <c r="K2" s="310"/>
      <c r="L2" s="310"/>
      <c r="M2" s="310"/>
      <c r="N2" s="310"/>
      <c r="O2" s="310"/>
      <c r="P2" s="310"/>
      <c r="Q2" s="310"/>
      <c r="R2" s="310"/>
      <c r="S2" s="310"/>
    </row>
    <row r="3" spans="1:19">
      <c r="A3" s="15" t="s">
        <v>54</v>
      </c>
      <c r="B3" s="16">
        <v>100</v>
      </c>
      <c r="D3" s="15" t="s">
        <v>54</v>
      </c>
      <c r="E3" s="16">
        <v>200</v>
      </c>
      <c r="G3" s="15" t="s">
        <v>54</v>
      </c>
      <c r="H3" s="16">
        <v>100</v>
      </c>
      <c r="J3" s="310"/>
      <c r="K3" s="310"/>
      <c r="L3" s="310"/>
      <c r="M3" s="310"/>
      <c r="N3" s="310"/>
      <c r="O3" s="310"/>
      <c r="P3" s="310"/>
      <c r="Q3" s="310"/>
      <c r="R3" s="310"/>
      <c r="S3" s="310"/>
    </row>
    <row r="4" spans="1:19">
      <c r="A4" s="17" t="s">
        <v>55</v>
      </c>
      <c r="B4" s="18">
        <v>-100</v>
      </c>
      <c r="D4" s="17" t="s">
        <v>55</v>
      </c>
      <c r="E4" s="18">
        <v>300</v>
      </c>
      <c r="G4" s="17" t="s">
        <v>55</v>
      </c>
      <c r="H4" s="18">
        <v>-100</v>
      </c>
      <c r="J4" s="310"/>
      <c r="K4" s="310"/>
      <c r="L4" s="310"/>
      <c r="M4" s="310"/>
      <c r="N4" s="310"/>
      <c r="O4" s="310"/>
      <c r="P4" s="310"/>
      <c r="Q4" s="310"/>
      <c r="R4" s="310"/>
      <c r="S4" s="310"/>
    </row>
    <row r="5" spans="1:19">
      <c r="A5" s="17" t="s">
        <v>56</v>
      </c>
      <c r="B5" s="18">
        <v>200</v>
      </c>
      <c r="D5" s="17" t="s">
        <v>56</v>
      </c>
      <c r="E5" s="18">
        <v>400</v>
      </c>
      <c r="G5" s="17" t="s">
        <v>56</v>
      </c>
      <c r="H5" s="18">
        <v>850</v>
      </c>
      <c r="J5" s="310"/>
      <c r="K5" s="310"/>
      <c r="L5" s="310"/>
      <c r="M5" s="310"/>
      <c r="N5" s="310"/>
      <c r="O5" s="310"/>
      <c r="P5" s="310"/>
      <c r="Q5" s="310"/>
      <c r="R5" s="310"/>
      <c r="S5" s="310"/>
    </row>
    <row r="6" spans="1:19">
      <c r="A6" s="17" t="s">
        <v>57</v>
      </c>
      <c r="B6" s="18">
        <v>250</v>
      </c>
      <c r="D6" s="17" t="s">
        <v>57</v>
      </c>
      <c r="E6" s="18">
        <v>450</v>
      </c>
      <c r="G6" s="17" t="s">
        <v>57</v>
      </c>
      <c r="H6" s="18">
        <v>250</v>
      </c>
      <c r="J6" s="310"/>
      <c r="K6" s="310"/>
      <c r="L6" s="310"/>
      <c r="M6" s="310"/>
      <c r="N6" s="310"/>
      <c r="O6" s="310"/>
      <c r="P6" s="310"/>
      <c r="Q6" s="310"/>
      <c r="R6" s="310"/>
      <c r="S6" s="310"/>
    </row>
    <row r="7" spans="1:19">
      <c r="A7" s="17" t="s">
        <v>58</v>
      </c>
      <c r="B7" s="18">
        <v>-50</v>
      </c>
      <c r="D7" s="17" t="s">
        <v>58</v>
      </c>
      <c r="E7" s="18">
        <v>500</v>
      </c>
      <c r="G7" s="17" t="s">
        <v>58</v>
      </c>
      <c r="H7" s="18">
        <v>-50</v>
      </c>
      <c r="J7" s="310"/>
      <c r="K7" s="310"/>
      <c r="L7" s="310"/>
      <c r="M7" s="310"/>
      <c r="N7" s="310"/>
      <c r="O7" s="310"/>
      <c r="P7" s="310"/>
      <c r="Q7" s="310"/>
      <c r="R7" s="310"/>
      <c r="S7" s="310"/>
    </row>
    <row r="8" spans="1:19">
      <c r="A8" s="17" t="s">
        <v>59</v>
      </c>
      <c r="B8" s="18">
        <v>350</v>
      </c>
      <c r="D8" s="17" t="s">
        <v>59</v>
      </c>
      <c r="E8" s="18">
        <v>550</v>
      </c>
      <c r="G8" s="17" t="s">
        <v>59</v>
      </c>
      <c r="H8" s="18">
        <v>350</v>
      </c>
      <c r="J8" s="310"/>
      <c r="K8" s="310"/>
      <c r="L8" s="310"/>
      <c r="M8" s="310"/>
      <c r="N8" s="310"/>
      <c r="O8" s="310"/>
      <c r="P8" s="310"/>
      <c r="Q8" s="310"/>
      <c r="R8" s="310"/>
      <c r="S8" s="310"/>
    </row>
    <row r="9" spans="1:19">
      <c r="A9" s="17" t="s">
        <v>60</v>
      </c>
      <c r="B9" s="18">
        <v>400</v>
      </c>
      <c r="D9" s="17" t="s">
        <v>60</v>
      </c>
      <c r="E9" s="18">
        <v>600</v>
      </c>
      <c r="G9" s="17" t="s">
        <v>60</v>
      </c>
      <c r="H9" s="18">
        <v>400</v>
      </c>
      <c r="J9" s="310"/>
      <c r="K9" s="310"/>
      <c r="L9" s="310"/>
      <c r="M9" s="310"/>
      <c r="N9" s="310"/>
      <c r="O9" s="310"/>
      <c r="P9" s="310"/>
      <c r="Q9" s="310"/>
      <c r="R9" s="310"/>
      <c r="S9" s="310"/>
    </row>
    <row r="10" spans="1:19">
      <c r="A10" s="17" t="s">
        <v>61</v>
      </c>
      <c r="B10" s="18">
        <v>450</v>
      </c>
      <c r="D10" s="17" t="s">
        <v>61</v>
      </c>
      <c r="E10" s="18">
        <v>650</v>
      </c>
      <c r="G10" s="17" t="s">
        <v>61</v>
      </c>
      <c r="H10" s="18">
        <v>450</v>
      </c>
      <c r="J10" s="310"/>
      <c r="K10" s="310"/>
      <c r="L10" s="310"/>
      <c r="M10" s="310"/>
      <c r="N10" s="310"/>
      <c r="O10" s="310"/>
      <c r="P10" s="310"/>
      <c r="Q10" s="310"/>
      <c r="R10" s="310"/>
      <c r="S10" s="310"/>
    </row>
    <row r="11" spans="1:19">
      <c r="A11" s="17" t="s">
        <v>62</v>
      </c>
      <c r="B11" s="18">
        <v>500</v>
      </c>
      <c r="D11" s="17" t="s">
        <v>62</v>
      </c>
      <c r="E11" s="18">
        <v>700</v>
      </c>
      <c r="G11" s="17" t="s">
        <v>62</v>
      </c>
      <c r="H11" s="18">
        <v>900</v>
      </c>
      <c r="J11" s="310"/>
      <c r="K11" s="310"/>
      <c r="L11" s="310"/>
      <c r="M11" s="310"/>
      <c r="N11" s="310"/>
      <c r="O11" s="310"/>
      <c r="P11" s="310"/>
      <c r="Q11" s="310"/>
      <c r="R11" s="310"/>
      <c r="S11" s="310"/>
    </row>
    <row r="12" spans="1:19">
      <c r="A12" s="17" t="s">
        <v>63</v>
      </c>
      <c r="B12" s="18">
        <v>550</v>
      </c>
      <c r="D12" s="17" t="s">
        <v>63</v>
      </c>
      <c r="E12" s="18">
        <v>750</v>
      </c>
      <c r="G12" s="17" t="s">
        <v>63</v>
      </c>
      <c r="H12" s="18">
        <v>550</v>
      </c>
      <c r="J12" s="310"/>
      <c r="K12" s="310"/>
      <c r="L12" s="310"/>
      <c r="M12" s="310"/>
      <c r="N12" s="310"/>
      <c r="O12" s="310"/>
      <c r="P12" s="310"/>
      <c r="Q12" s="310"/>
      <c r="R12" s="310"/>
      <c r="S12" s="310"/>
    </row>
    <row r="13" spans="1:19">
      <c r="A13" s="17" t="s">
        <v>64</v>
      </c>
      <c r="B13" s="18">
        <v>600</v>
      </c>
      <c r="D13" s="17" t="s">
        <v>64</v>
      </c>
      <c r="E13" s="18">
        <v>800</v>
      </c>
      <c r="G13" s="17" t="s">
        <v>64</v>
      </c>
      <c r="H13" s="18">
        <v>600</v>
      </c>
      <c r="J13" s="310"/>
      <c r="K13" s="310"/>
      <c r="L13" s="310"/>
      <c r="M13" s="310"/>
      <c r="N13" s="310"/>
      <c r="O13" s="310"/>
      <c r="P13" s="310"/>
      <c r="Q13" s="310"/>
      <c r="R13" s="310"/>
      <c r="S13" s="310"/>
    </row>
    <row r="14" spans="1:19">
      <c r="A14" s="19" t="s">
        <v>65</v>
      </c>
      <c r="B14" s="20">
        <v>650</v>
      </c>
      <c r="D14" s="19" t="s">
        <v>65</v>
      </c>
      <c r="E14" s="20">
        <v>850</v>
      </c>
      <c r="G14" s="19" t="s">
        <v>65</v>
      </c>
      <c r="H14" s="20">
        <v>650</v>
      </c>
      <c r="J14" s="310"/>
      <c r="K14" s="310"/>
      <c r="L14" s="310"/>
      <c r="M14" s="310"/>
      <c r="N14" s="310"/>
      <c r="O14" s="310"/>
      <c r="P14" s="310"/>
      <c r="Q14" s="310"/>
      <c r="R14" s="310"/>
      <c r="S14" s="310"/>
    </row>
    <row r="15" spans="1:19">
      <c r="C15" s="14"/>
      <c r="J15" s="310"/>
      <c r="K15" s="310"/>
      <c r="L15" s="310"/>
      <c r="M15" s="310"/>
      <c r="N15" s="310"/>
      <c r="O15" s="310"/>
      <c r="P15" s="310"/>
      <c r="Q15" s="310"/>
      <c r="R15" s="310"/>
      <c r="S15" s="310"/>
    </row>
    <row r="16" spans="1:19">
      <c r="J16" s="310"/>
      <c r="K16" s="310"/>
      <c r="L16" s="310"/>
      <c r="M16" s="310"/>
      <c r="N16" s="310"/>
      <c r="O16" s="310"/>
      <c r="P16" s="310"/>
      <c r="Q16" s="310"/>
      <c r="R16" s="310"/>
      <c r="S16" s="310"/>
    </row>
    <row r="17" spans="1:19">
      <c r="B17" s="14" t="s">
        <v>172</v>
      </c>
      <c r="E17" s="14" t="s">
        <v>66</v>
      </c>
      <c r="J17" s="310"/>
      <c r="K17" s="310"/>
      <c r="L17" s="310"/>
      <c r="M17" s="310"/>
      <c r="N17" s="310"/>
      <c r="O17" s="310"/>
      <c r="P17" s="310"/>
      <c r="Q17" s="310"/>
      <c r="R17" s="310"/>
      <c r="S17" s="310"/>
    </row>
    <row r="18" spans="1:19">
      <c r="A18" s="15" t="s">
        <v>54</v>
      </c>
      <c r="B18" s="279">
        <v>100</v>
      </c>
      <c r="D18" s="15" t="s">
        <v>54</v>
      </c>
      <c r="E18" s="16">
        <v>100</v>
      </c>
      <c r="J18" s="310"/>
      <c r="K18" s="310"/>
      <c r="L18" s="310"/>
      <c r="M18" s="310"/>
      <c r="N18" s="310"/>
      <c r="O18" s="310"/>
      <c r="P18" s="310"/>
      <c r="Q18" s="310"/>
      <c r="R18" s="310"/>
      <c r="S18" s="310"/>
    </row>
    <row r="19" spans="1:19">
      <c r="A19" s="17" t="s">
        <v>55</v>
      </c>
      <c r="B19" s="280">
        <v>-100</v>
      </c>
      <c r="D19" s="17" t="s">
        <v>55</v>
      </c>
      <c r="E19" s="18">
        <v>10</v>
      </c>
      <c r="J19" s="310"/>
      <c r="K19" s="310"/>
      <c r="L19" s="310"/>
      <c r="M19" s="310"/>
      <c r="N19" s="310"/>
      <c r="O19" s="310"/>
      <c r="P19" s="310"/>
      <c r="Q19" s="310"/>
      <c r="R19" s="310"/>
      <c r="S19" s="310"/>
    </row>
    <row r="20" spans="1:19">
      <c r="A20" s="17" t="s">
        <v>56</v>
      </c>
      <c r="B20" s="280">
        <v>200</v>
      </c>
      <c r="D20" s="17" t="s">
        <v>56</v>
      </c>
      <c r="E20" s="18">
        <v>200</v>
      </c>
      <c r="J20" s="310"/>
      <c r="K20" s="310"/>
      <c r="L20" s="310"/>
      <c r="M20" s="310"/>
      <c r="N20" s="310"/>
      <c r="O20" s="310"/>
      <c r="P20" s="310"/>
      <c r="Q20" s="310"/>
      <c r="R20" s="310"/>
      <c r="S20" s="310"/>
    </row>
    <row r="21" spans="1:19">
      <c r="A21" s="17" t="s">
        <v>57</v>
      </c>
      <c r="B21" s="280">
        <v>250</v>
      </c>
      <c r="D21" s="17" t="s">
        <v>57</v>
      </c>
      <c r="E21" s="18">
        <v>250</v>
      </c>
      <c r="J21" s="310"/>
      <c r="K21" s="310"/>
      <c r="L21" s="310"/>
      <c r="M21" s="310"/>
      <c r="N21" s="310"/>
      <c r="O21" s="310"/>
      <c r="P21" s="310"/>
      <c r="Q21" s="310"/>
      <c r="R21" s="310"/>
      <c r="S21" s="310"/>
    </row>
    <row r="22" spans="1:19">
      <c r="A22" s="17" t="s">
        <v>58</v>
      </c>
      <c r="B22" s="280">
        <v>-50</v>
      </c>
      <c r="D22" s="17" t="s">
        <v>58</v>
      </c>
      <c r="E22" s="18">
        <v>-50</v>
      </c>
      <c r="J22" s="310"/>
      <c r="K22" s="310"/>
      <c r="L22" s="310"/>
      <c r="M22" s="310"/>
      <c r="N22" s="310"/>
      <c r="O22" s="310"/>
      <c r="P22" s="310"/>
      <c r="Q22" s="310"/>
      <c r="R22" s="310"/>
      <c r="S22" s="310"/>
    </row>
    <row r="23" spans="1:19">
      <c r="A23" s="17" t="s">
        <v>59</v>
      </c>
      <c r="B23" s="280">
        <v>350</v>
      </c>
      <c r="D23" s="17" t="s">
        <v>59</v>
      </c>
      <c r="E23" s="18">
        <v>350</v>
      </c>
      <c r="J23" s="310"/>
      <c r="K23" s="310"/>
      <c r="L23" s="310"/>
      <c r="M23" s="310"/>
      <c r="N23" s="310"/>
      <c r="O23" s="310"/>
      <c r="P23" s="310"/>
      <c r="Q23" s="310"/>
      <c r="R23" s="310"/>
      <c r="S23" s="310"/>
    </row>
    <row r="24" spans="1:19">
      <c r="A24" s="17" t="s">
        <v>60</v>
      </c>
      <c r="B24" s="280">
        <v>400</v>
      </c>
      <c r="D24" s="17" t="s">
        <v>60</v>
      </c>
      <c r="E24" s="18">
        <v>400</v>
      </c>
      <c r="J24" s="310"/>
      <c r="K24" s="310"/>
      <c r="L24" s="310"/>
      <c r="M24" s="310"/>
      <c r="N24" s="310"/>
      <c r="O24" s="310"/>
      <c r="P24" s="310"/>
      <c r="Q24" s="310"/>
      <c r="R24" s="310"/>
      <c r="S24" s="310"/>
    </row>
    <row r="25" spans="1:19">
      <c r="A25" s="17" t="s">
        <v>61</v>
      </c>
      <c r="B25" s="280">
        <v>450</v>
      </c>
      <c r="D25" s="17" t="s">
        <v>61</v>
      </c>
      <c r="E25" s="18">
        <v>450</v>
      </c>
      <c r="J25" s="310"/>
      <c r="K25" s="310"/>
      <c r="L25" s="310"/>
      <c r="M25" s="310"/>
      <c r="N25" s="310"/>
      <c r="O25" s="310"/>
      <c r="P25" s="310"/>
      <c r="Q25" s="310"/>
      <c r="R25" s="310"/>
      <c r="S25" s="310"/>
    </row>
    <row r="26" spans="1:19">
      <c r="A26" s="17" t="s">
        <v>62</v>
      </c>
      <c r="B26" s="280">
        <v>500</v>
      </c>
      <c r="D26" s="17" t="s">
        <v>62</v>
      </c>
      <c r="E26" s="18">
        <v>500</v>
      </c>
      <c r="J26" s="310"/>
      <c r="K26" s="310"/>
      <c r="L26" s="310"/>
      <c r="M26" s="310"/>
      <c r="N26" s="310"/>
      <c r="O26" s="310"/>
      <c r="P26" s="310"/>
      <c r="Q26" s="310"/>
      <c r="R26" s="310"/>
      <c r="S26" s="310"/>
    </row>
    <row r="27" spans="1:19">
      <c r="A27" s="17" t="s">
        <v>63</v>
      </c>
      <c r="B27" s="280">
        <v>550</v>
      </c>
      <c r="D27" s="17" t="s">
        <v>63</v>
      </c>
      <c r="E27" s="18">
        <v>550</v>
      </c>
      <c r="J27" s="310"/>
      <c r="K27" s="310"/>
      <c r="L27" s="310"/>
      <c r="M27" s="310"/>
      <c r="N27" s="310"/>
      <c r="O27" s="310"/>
      <c r="P27" s="310"/>
      <c r="Q27" s="310"/>
      <c r="R27" s="310"/>
      <c r="S27" s="310"/>
    </row>
    <row r="28" spans="1:19">
      <c r="A28" s="17" t="s">
        <v>64</v>
      </c>
      <c r="B28" s="280">
        <v>600</v>
      </c>
      <c r="D28" s="17" t="s">
        <v>64</v>
      </c>
      <c r="E28" s="18">
        <v>600</v>
      </c>
      <c r="J28" s="310"/>
      <c r="K28" s="310"/>
      <c r="L28" s="310"/>
      <c r="M28" s="310"/>
      <c r="N28" s="310"/>
      <c r="O28" s="310"/>
      <c r="P28" s="310"/>
      <c r="Q28" s="310"/>
      <c r="R28" s="310"/>
      <c r="S28" s="310"/>
    </row>
    <row r="29" spans="1:19">
      <c r="A29" s="19" t="s">
        <v>65</v>
      </c>
      <c r="B29" s="281">
        <v>650</v>
      </c>
      <c r="D29" s="19" t="s">
        <v>65</v>
      </c>
      <c r="E29" s="20">
        <v>650</v>
      </c>
      <c r="J29" s="310"/>
      <c r="K29" s="310"/>
      <c r="L29" s="310"/>
      <c r="M29" s="310"/>
      <c r="N29" s="310"/>
      <c r="O29" s="310"/>
      <c r="P29" s="310"/>
      <c r="Q29" s="310"/>
      <c r="R29" s="310"/>
      <c r="S29" s="310"/>
    </row>
    <row r="33" spans="2:6">
      <c r="B33" s="14">
        <v>813</v>
      </c>
    </row>
    <row r="34" spans="2:6">
      <c r="B34" s="14">
        <v>729</v>
      </c>
      <c r="E34" s="13" t="s">
        <v>1286</v>
      </c>
      <c r="F34" s="13">
        <f>LARGE(B33:B55,1)</f>
        <v>862</v>
      </c>
    </row>
    <row r="35" spans="2:6">
      <c r="B35" s="14">
        <v>862</v>
      </c>
      <c r="F35" s="13">
        <f>LARGE(B33:B55,2)</f>
        <v>849</v>
      </c>
    </row>
    <row r="36" spans="2:6">
      <c r="B36" s="14">
        <v>407</v>
      </c>
      <c r="F36" s="13">
        <f>LARGE(B33:B55,3)</f>
        <v>813</v>
      </c>
    </row>
    <row r="37" spans="2:6">
      <c r="B37" s="14">
        <v>477</v>
      </c>
    </row>
    <row r="38" spans="2:6">
      <c r="B38" s="14">
        <v>742</v>
      </c>
    </row>
    <row r="39" spans="2:6">
      <c r="B39" s="14">
        <v>458</v>
      </c>
    </row>
    <row r="40" spans="2:6">
      <c r="B40" s="14">
        <v>592</v>
      </c>
      <c r="E40" s="13" t="s">
        <v>1287</v>
      </c>
      <c r="F40" s="13">
        <f>SMALL(B33:B55,1)</f>
        <v>104</v>
      </c>
    </row>
    <row r="41" spans="2:6">
      <c r="B41" s="14">
        <v>146</v>
      </c>
      <c r="F41" s="13">
        <f>SMALL(B33:B55,2)</f>
        <v>132</v>
      </c>
    </row>
    <row r="42" spans="2:6">
      <c r="B42" s="14">
        <v>492</v>
      </c>
      <c r="F42" s="13">
        <f>SMALL(B33:B55,3)</f>
        <v>146</v>
      </c>
    </row>
    <row r="43" spans="2:6">
      <c r="B43" s="14">
        <v>634</v>
      </c>
    </row>
    <row r="44" spans="2:6">
      <c r="B44" s="14">
        <v>104</v>
      </c>
    </row>
    <row r="45" spans="2:6">
      <c r="B45" s="14">
        <v>752</v>
      </c>
    </row>
    <row r="46" spans="2:6">
      <c r="B46" s="14">
        <v>849</v>
      </c>
    </row>
    <row r="47" spans="2:6">
      <c r="B47" s="14">
        <v>576</v>
      </c>
    </row>
    <row r="48" spans="2:6">
      <c r="B48" s="14">
        <v>454</v>
      </c>
    </row>
    <row r="49" spans="2:2">
      <c r="B49" s="14">
        <v>644</v>
      </c>
    </row>
    <row r="50" spans="2:2">
      <c r="B50" s="14">
        <v>132</v>
      </c>
    </row>
    <row r="51" spans="2:2">
      <c r="B51" s="14">
        <v>444</v>
      </c>
    </row>
    <row r="52" spans="2:2">
      <c r="B52" s="14">
        <v>180</v>
      </c>
    </row>
    <row r="53" spans="2:2">
      <c r="B53" s="14">
        <v>437</v>
      </c>
    </row>
    <row r="54" spans="2:2">
      <c r="B54" s="14">
        <v>472</v>
      </c>
    </row>
    <row r="55" spans="2:2">
      <c r="B55" s="14">
        <v>588</v>
      </c>
    </row>
  </sheetData>
  <mergeCells count="1">
    <mergeCell ref="J1:S29"/>
  </mergeCells>
  <conditionalFormatting sqref="B3:B14">
    <cfRule type="dataBar" priority="6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{F5C50E9F-876A-41A6-8115-392AF5D1B75C}</x14:id>
        </ext>
      </extLst>
    </cfRule>
  </conditionalFormatting>
  <conditionalFormatting sqref="B33:B55">
    <cfRule type="top10" dxfId="22" priority="2" bottom="1" rank="3"/>
    <cfRule type="top10" dxfId="21" priority="3" rank="3"/>
  </conditionalFormatting>
  <conditionalFormatting sqref="E3:E14">
    <cfRule type="colorScale" priority="5">
      <colorScale>
        <cfvo type="num" val="400"/>
        <cfvo type="num" val="600"/>
        <cfvo type="num" val="800"/>
        <color rgb="FFF8696B"/>
        <color rgb="FFFFEB84"/>
        <color rgb="FF63BE7B"/>
      </colorScale>
    </cfRule>
  </conditionalFormatting>
  <conditionalFormatting sqref="E18:E29">
    <cfRule type="cellIs" dxfId="20" priority="1" operator="lessThan">
      <formula>0</formula>
    </cfRule>
  </conditionalFormatting>
  <conditionalFormatting sqref="H3:H14">
    <cfRule type="iconSet" priority="4">
      <iconSet iconSet="3Arrows">
        <cfvo type="percent" val="0"/>
        <cfvo type="num" val="400"/>
        <cfvo type="num" val="800"/>
      </iconSe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5C50E9F-876A-41A6-8115-392AF5D1B75C}">
            <x14:dataBar minLength="0" maxLength="100" border="1" negativeBarBorderColorSameAsPositive="0" axisPosition="middle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B3:B14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E207F-BF45-4B81-8508-CFDA8143547E}">
  <sheetPr>
    <tabColor theme="8" tint="0.59999389629810485"/>
  </sheetPr>
  <dimension ref="A1:C22"/>
  <sheetViews>
    <sheetView showGridLines="0" workbookViewId="0">
      <selection activeCell="C8" sqref="C8"/>
    </sheetView>
  </sheetViews>
  <sheetFormatPr defaultColWidth="18.6640625" defaultRowHeight="14.4"/>
  <cols>
    <col min="1" max="1" width="18.6640625" style="13"/>
    <col min="2" max="2" width="7.5546875" style="26" customWidth="1"/>
    <col min="3" max="16384" width="18.6640625" style="13"/>
  </cols>
  <sheetData>
    <row r="1" spans="1:3" ht="16.2">
      <c r="A1" s="21" t="s">
        <v>67</v>
      </c>
      <c r="B1" s="22" t="s">
        <v>68</v>
      </c>
    </row>
    <row r="2" spans="1:3">
      <c r="A2" s="23" t="s">
        <v>69</v>
      </c>
      <c r="B2" s="24">
        <v>70261</v>
      </c>
      <c r="C2" s="25">
        <f>B2</f>
        <v>70261</v>
      </c>
    </row>
    <row r="3" spans="1:3">
      <c r="A3" s="23" t="s">
        <v>70</v>
      </c>
      <c r="B3" s="24">
        <v>217858</v>
      </c>
      <c r="C3" s="25">
        <f t="shared" ref="C3:C22" si="0">B3</f>
        <v>217858</v>
      </c>
    </row>
    <row r="4" spans="1:3">
      <c r="A4" s="23" t="s">
        <v>71</v>
      </c>
      <c r="B4" s="24">
        <v>157774</v>
      </c>
      <c r="C4" s="25">
        <f t="shared" si="0"/>
        <v>157774</v>
      </c>
    </row>
    <row r="5" spans="1:3">
      <c r="A5" s="23" t="s">
        <v>72</v>
      </c>
      <c r="B5" s="24">
        <v>53670</v>
      </c>
      <c r="C5" s="25">
        <f t="shared" si="0"/>
        <v>53670</v>
      </c>
    </row>
    <row r="6" spans="1:3">
      <c r="A6" s="23" t="s">
        <v>73</v>
      </c>
      <c r="B6" s="24">
        <v>100512</v>
      </c>
      <c r="C6" s="25">
        <f t="shared" si="0"/>
        <v>100512</v>
      </c>
    </row>
    <row r="7" spans="1:3">
      <c r="A7" s="23" t="s">
        <v>74</v>
      </c>
      <c r="B7" s="24">
        <v>149742</v>
      </c>
      <c r="C7" s="25">
        <f t="shared" si="0"/>
        <v>149742</v>
      </c>
    </row>
    <row r="8" spans="1:3">
      <c r="A8" s="23" t="s">
        <v>75</v>
      </c>
      <c r="B8" s="24">
        <v>249535</v>
      </c>
      <c r="C8" s="25">
        <f t="shared" si="0"/>
        <v>249535</v>
      </c>
    </row>
    <row r="9" spans="1:3">
      <c r="A9" s="23" t="s">
        <v>76</v>
      </c>
      <c r="B9" s="24">
        <v>111606</v>
      </c>
      <c r="C9" s="25">
        <f t="shared" si="0"/>
        <v>111606</v>
      </c>
    </row>
    <row r="10" spans="1:3">
      <c r="A10" s="23" t="s">
        <v>77</v>
      </c>
      <c r="B10" s="24">
        <v>253703</v>
      </c>
      <c r="C10" s="25">
        <f t="shared" si="0"/>
        <v>253703</v>
      </c>
    </row>
    <row r="11" spans="1:3">
      <c r="A11" s="23" t="s">
        <v>78</v>
      </c>
      <c r="B11" s="24">
        <v>129148</v>
      </c>
      <c r="C11" s="25">
        <f t="shared" si="0"/>
        <v>129148</v>
      </c>
    </row>
    <row r="12" spans="1:3">
      <c r="A12" s="23" t="s">
        <v>79</v>
      </c>
      <c r="B12" s="24">
        <v>152471</v>
      </c>
      <c r="C12" s="25">
        <f t="shared" si="0"/>
        <v>152471</v>
      </c>
    </row>
    <row r="13" spans="1:3">
      <c r="A13" s="23" t="s">
        <v>80</v>
      </c>
      <c r="B13" s="24">
        <v>224524</v>
      </c>
      <c r="C13" s="25">
        <f t="shared" si="0"/>
        <v>224524</v>
      </c>
    </row>
    <row r="14" spans="1:3">
      <c r="A14" s="23" t="s">
        <v>81</v>
      </c>
      <c r="B14" s="24">
        <v>124600</v>
      </c>
      <c r="C14" s="25">
        <f t="shared" si="0"/>
        <v>124600</v>
      </c>
    </row>
    <row r="15" spans="1:3">
      <c r="A15" s="23" t="s">
        <v>82</v>
      </c>
      <c r="B15" s="24">
        <v>307490</v>
      </c>
      <c r="C15" s="25">
        <f t="shared" si="0"/>
        <v>307490</v>
      </c>
    </row>
    <row r="16" spans="1:3">
      <c r="A16" s="23" t="s">
        <v>83</v>
      </c>
      <c r="B16" s="24">
        <v>180167</v>
      </c>
      <c r="C16" s="25">
        <f t="shared" si="0"/>
        <v>180167</v>
      </c>
    </row>
    <row r="17" spans="1:3">
      <c r="A17" s="23" t="s">
        <v>84</v>
      </c>
      <c r="B17" s="24">
        <v>190264</v>
      </c>
      <c r="C17" s="25">
        <f t="shared" si="0"/>
        <v>190264</v>
      </c>
    </row>
    <row r="18" spans="1:3">
      <c r="A18" s="23" t="s">
        <v>85</v>
      </c>
      <c r="B18" s="24">
        <v>133628</v>
      </c>
      <c r="C18" s="25">
        <f t="shared" si="0"/>
        <v>133628</v>
      </c>
    </row>
    <row r="19" spans="1:3">
      <c r="A19" s="23" t="s">
        <v>86</v>
      </c>
      <c r="B19" s="24">
        <v>134039</v>
      </c>
      <c r="C19" s="25">
        <f t="shared" si="0"/>
        <v>134039</v>
      </c>
    </row>
    <row r="20" spans="1:3">
      <c r="A20" s="23" t="s">
        <v>87</v>
      </c>
      <c r="B20" s="24">
        <v>120143</v>
      </c>
      <c r="C20" s="25">
        <f t="shared" si="0"/>
        <v>120143</v>
      </c>
    </row>
    <row r="21" spans="1:3">
      <c r="A21" s="23" t="s">
        <v>88</v>
      </c>
      <c r="B21" s="24">
        <v>248098</v>
      </c>
      <c r="C21" s="25">
        <f t="shared" si="0"/>
        <v>248098</v>
      </c>
    </row>
    <row r="22" spans="1:3">
      <c r="A22" s="23" t="s">
        <v>89</v>
      </c>
      <c r="B22" s="24">
        <v>222389</v>
      </c>
      <c r="C22" s="25">
        <f t="shared" si="0"/>
        <v>222389</v>
      </c>
    </row>
  </sheetData>
  <conditionalFormatting sqref="C2:C22">
    <cfRule type="dataBar" priority="1">
      <dataBar showValue="0">
        <cfvo type="min"/>
        <cfvo type="max"/>
        <color rgb="FFFF555A"/>
      </dataBar>
      <extLst>
        <ext xmlns:x14="http://schemas.microsoft.com/office/spreadsheetml/2009/9/main" uri="{B025F937-C7B1-47D3-B67F-A62EFF666E3E}">
          <x14:id>{C512A3D9-3CF3-4029-A926-F33FCAAD17A2}</x14:id>
        </ext>
      </extLst>
    </cfRule>
  </conditionalFormatting>
  <pageMargins left="0.7" right="0.7" top="0.75" bottom="0.75" header="0.3" footer="0.3"/>
  <pageSetup orientation="portrait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512A3D9-3CF3-4029-A926-F33FCAAD17A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C2:C22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C75FD-AE28-40E4-8E8C-0D45BD5AE783}">
  <sheetPr>
    <tabColor theme="8" tint="0.59999389629810485"/>
  </sheetPr>
  <dimension ref="A1:C22"/>
  <sheetViews>
    <sheetView showGridLines="0" workbookViewId="0">
      <selection activeCell="C5" sqref="C5"/>
    </sheetView>
  </sheetViews>
  <sheetFormatPr defaultColWidth="9.109375" defaultRowHeight="14.4"/>
  <cols>
    <col min="1" max="1" width="10.33203125" style="13" bestFit="1" customWidth="1"/>
    <col min="2" max="2" width="20.6640625" style="13" bestFit="1" customWidth="1"/>
    <col min="3" max="3" width="19.5546875" style="13" customWidth="1"/>
    <col min="4" max="16384" width="9.109375" style="13"/>
  </cols>
  <sheetData>
    <row r="1" spans="1:3" ht="16.2">
      <c r="A1" s="21" t="s">
        <v>90</v>
      </c>
      <c r="B1" s="21" t="s">
        <v>67</v>
      </c>
      <c r="C1" s="27" t="s">
        <v>68</v>
      </c>
    </row>
    <row r="2" spans="1:3">
      <c r="A2" s="23" t="s">
        <v>41</v>
      </c>
      <c r="B2" s="28" t="s">
        <v>69</v>
      </c>
      <c r="C2" s="29">
        <v>70261</v>
      </c>
    </row>
    <row r="3" spans="1:3">
      <c r="A3" s="23" t="s">
        <v>41</v>
      </c>
      <c r="B3" s="28" t="s">
        <v>70</v>
      </c>
      <c r="C3" s="29">
        <v>217858</v>
      </c>
    </row>
    <row r="4" spans="1:3">
      <c r="A4" s="23" t="s">
        <v>41</v>
      </c>
      <c r="B4" s="28" t="s">
        <v>71</v>
      </c>
      <c r="C4" s="29">
        <v>157774</v>
      </c>
    </row>
    <row r="5" spans="1:3">
      <c r="A5" s="23" t="s">
        <v>41</v>
      </c>
      <c r="B5" s="28" t="s">
        <v>72</v>
      </c>
      <c r="C5" s="29">
        <v>53670</v>
      </c>
    </row>
    <row r="6" spans="1:3">
      <c r="A6" s="23" t="s">
        <v>41</v>
      </c>
      <c r="B6" s="28" t="s">
        <v>81</v>
      </c>
      <c r="C6" s="29">
        <v>124600</v>
      </c>
    </row>
    <row r="7" spans="1:3">
      <c r="A7" s="23" t="s">
        <v>41</v>
      </c>
      <c r="B7" s="28" t="s">
        <v>73</v>
      </c>
      <c r="C7" s="29">
        <v>100512</v>
      </c>
    </row>
    <row r="8" spans="1:3">
      <c r="A8" s="23" t="s">
        <v>41</v>
      </c>
      <c r="B8" s="28" t="s">
        <v>74</v>
      </c>
      <c r="C8" s="29">
        <v>149742</v>
      </c>
    </row>
    <row r="9" spans="1:3">
      <c r="A9" s="23" t="s">
        <v>42</v>
      </c>
      <c r="B9" s="28" t="s">
        <v>76</v>
      </c>
      <c r="C9" s="29">
        <v>111606</v>
      </c>
    </row>
    <row r="10" spans="1:3">
      <c r="A10" s="23" t="s">
        <v>42</v>
      </c>
      <c r="B10" s="28" t="s">
        <v>77</v>
      </c>
      <c r="C10" s="29">
        <v>253703</v>
      </c>
    </row>
    <row r="11" spans="1:3">
      <c r="A11" s="23" t="s">
        <v>42</v>
      </c>
      <c r="B11" s="28" t="s">
        <v>78</v>
      </c>
      <c r="C11" s="29">
        <v>129148</v>
      </c>
    </row>
    <row r="12" spans="1:3">
      <c r="A12" s="23" t="s">
        <v>42</v>
      </c>
      <c r="B12" s="28" t="s">
        <v>79</v>
      </c>
      <c r="C12" s="29">
        <v>152471</v>
      </c>
    </row>
    <row r="13" spans="1:3">
      <c r="A13" s="23" t="s">
        <v>42</v>
      </c>
      <c r="B13" s="28" t="s">
        <v>80</v>
      </c>
      <c r="C13" s="29">
        <v>224524</v>
      </c>
    </row>
    <row r="14" spans="1:3">
      <c r="A14" s="23" t="s">
        <v>42</v>
      </c>
      <c r="B14" s="28" t="s">
        <v>75</v>
      </c>
      <c r="C14" s="29">
        <v>249535</v>
      </c>
    </row>
    <row r="15" spans="1:3">
      <c r="A15" s="23" t="s">
        <v>42</v>
      </c>
      <c r="B15" s="28" t="s">
        <v>82</v>
      </c>
      <c r="C15" s="29">
        <v>307490</v>
      </c>
    </row>
    <row r="16" spans="1:3">
      <c r="A16" s="23" t="s">
        <v>42</v>
      </c>
      <c r="B16" s="28" t="s">
        <v>83</v>
      </c>
      <c r="C16" s="29">
        <v>180167</v>
      </c>
    </row>
    <row r="17" spans="1:3">
      <c r="A17" s="23" t="s">
        <v>44</v>
      </c>
      <c r="B17" s="28" t="s">
        <v>84</v>
      </c>
      <c r="C17" s="29">
        <v>190264</v>
      </c>
    </row>
    <row r="18" spans="1:3">
      <c r="A18" s="23" t="s">
        <v>44</v>
      </c>
      <c r="B18" s="28" t="s">
        <v>85</v>
      </c>
      <c r="C18" s="29">
        <v>133628</v>
      </c>
    </row>
    <row r="19" spans="1:3">
      <c r="A19" s="23" t="s">
        <v>44</v>
      </c>
      <c r="B19" s="28" t="s">
        <v>86</v>
      </c>
      <c r="C19" s="29">
        <v>134039</v>
      </c>
    </row>
    <row r="20" spans="1:3">
      <c r="A20" s="23" t="s">
        <v>44</v>
      </c>
      <c r="B20" s="28" t="s">
        <v>87</v>
      </c>
      <c r="C20" s="29">
        <v>120143</v>
      </c>
    </row>
    <row r="21" spans="1:3">
      <c r="A21" s="23" t="s">
        <v>44</v>
      </c>
      <c r="B21" s="28" t="s">
        <v>88</v>
      </c>
      <c r="C21" s="29">
        <v>248098</v>
      </c>
    </row>
    <row r="22" spans="1:3">
      <c r="A22" s="23" t="s">
        <v>44</v>
      </c>
      <c r="B22" s="28" t="s">
        <v>89</v>
      </c>
      <c r="C22" s="29">
        <v>222389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9D2B5-641F-45B8-A7B7-8D70EF0A99FF}">
  <dimension ref="A1:P28"/>
  <sheetViews>
    <sheetView workbookViewId="0">
      <selection activeCell="M2" sqref="M2:M12"/>
    </sheetView>
  </sheetViews>
  <sheetFormatPr defaultRowHeight="14.4"/>
  <cols>
    <col min="1" max="1" width="12.33203125" bestFit="1" customWidth="1"/>
    <col min="11" max="11" width="10.44140625" customWidth="1"/>
    <col min="15" max="15" width="11.109375" bestFit="1" customWidth="1"/>
  </cols>
  <sheetData>
    <row r="1" spans="1:16">
      <c r="A1" s="74" t="s">
        <v>166</v>
      </c>
      <c r="B1" s="78">
        <v>1</v>
      </c>
      <c r="C1" s="78">
        <v>2</v>
      </c>
      <c r="D1" s="78">
        <v>3</v>
      </c>
      <c r="E1" s="78">
        <v>4</v>
      </c>
      <c r="F1" s="78">
        <v>5</v>
      </c>
      <c r="G1" s="78">
        <v>6</v>
      </c>
      <c r="H1" s="78">
        <v>7</v>
      </c>
      <c r="I1" s="78">
        <v>8</v>
      </c>
      <c r="J1" s="78">
        <v>9</v>
      </c>
      <c r="K1" s="74" t="s">
        <v>167</v>
      </c>
      <c r="L1" s="75" t="s">
        <v>165</v>
      </c>
      <c r="M1" s="75" t="s">
        <v>168</v>
      </c>
      <c r="O1" s="75" t="s">
        <v>164</v>
      </c>
      <c r="P1" s="75" t="s">
        <v>165</v>
      </c>
    </row>
    <row r="2" spans="1:16">
      <c r="A2" s="76" t="s">
        <v>153</v>
      </c>
      <c r="B2" s="77">
        <v>12</v>
      </c>
      <c r="C2" s="77">
        <v>11</v>
      </c>
      <c r="D2" s="77">
        <v>0</v>
      </c>
      <c r="E2" s="77">
        <v>0</v>
      </c>
      <c r="F2" s="77">
        <v>0</v>
      </c>
      <c r="G2" s="77">
        <v>0</v>
      </c>
      <c r="H2" s="77">
        <v>0</v>
      </c>
      <c r="I2" s="77">
        <v>0</v>
      </c>
      <c r="J2" s="77">
        <v>0</v>
      </c>
      <c r="K2" s="77">
        <f t="shared" ref="K2:K12" si="0">SUM(B2:J2)</f>
        <v>23</v>
      </c>
      <c r="L2" s="77">
        <f>VLOOKUP(K2,$O$2:$P$6,2,1)</f>
        <v>1</v>
      </c>
      <c r="M2" s="77">
        <f>L2</f>
        <v>1</v>
      </c>
      <c r="O2" s="77">
        <v>0</v>
      </c>
      <c r="P2" s="77">
        <v>1</v>
      </c>
    </row>
    <row r="3" spans="1:16">
      <c r="A3" s="76" t="s">
        <v>154</v>
      </c>
      <c r="B3" s="77">
        <v>4</v>
      </c>
      <c r="C3" s="77">
        <v>0</v>
      </c>
      <c r="D3" s="77">
        <v>11</v>
      </c>
      <c r="E3" s="77">
        <v>5</v>
      </c>
      <c r="F3" s="77">
        <v>6</v>
      </c>
      <c r="G3" s="77">
        <v>7</v>
      </c>
      <c r="H3" s="77">
        <v>8</v>
      </c>
      <c r="I3" s="77">
        <v>11</v>
      </c>
      <c r="J3" s="77">
        <v>10</v>
      </c>
      <c r="K3" s="77">
        <f t="shared" si="0"/>
        <v>62</v>
      </c>
      <c r="L3" s="77">
        <f t="shared" ref="L3:L12" si="1">VLOOKUP(K3,$O$2:$P$6,2,1)</f>
        <v>2</v>
      </c>
      <c r="M3" s="77">
        <f t="shared" ref="M3:M12" si="2">L3</f>
        <v>2</v>
      </c>
      <c r="O3" s="77">
        <v>60</v>
      </c>
      <c r="P3" s="77">
        <v>2</v>
      </c>
    </row>
    <row r="4" spans="1:16">
      <c r="A4" s="76" t="s">
        <v>155</v>
      </c>
      <c r="B4" s="77">
        <v>0</v>
      </c>
      <c r="C4" s="77">
        <v>9</v>
      </c>
      <c r="D4" s="77">
        <v>7</v>
      </c>
      <c r="E4" s="77">
        <v>5</v>
      </c>
      <c r="F4" s="77">
        <v>2</v>
      </c>
      <c r="G4" s="77">
        <v>2</v>
      </c>
      <c r="H4" s="77">
        <v>0</v>
      </c>
      <c r="I4" s="77">
        <v>4</v>
      </c>
      <c r="J4" s="77">
        <v>7</v>
      </c>
      <c r="K4" s="77">
        <f t="shared" si="0"/>
        <v>36</v>
      </c>
      <c r="L4" s="77">
        <f t="shared" si="1"/>
        <v>1</v>
      </c>
      <c r="M4" s="77">
        <f t="shared" si="2"/>
        <v>1</v>
      </c>
      <c r="O4" s="77">
        <v>70</v>
      </c>
      <c r="P4" s="77">
        <v>3</v>
      </c>
    </row>
    <row r="5" spans="1:16">
      <c r="A5" s="76" t="s">
        <v>156</v>
      </c>
      <c r="B5" s="77">
        <v>9</v>
      </c>
      <c r="C5" s="77">
        <v>12</v>
      </c>
      <c r="D5" s="77">
        <v>12</v>
      </c>
      <c r="E5" s="77">
        <v>11</v>
      </c>
      <c r="F5" s="77">
        <v>12</v>
      </c>
      <c r="G5" s="77">
        <v>8</v>
      </c>
      <c r="H5" s="77">
        <v>11</v>
      </c>
      <c r="I5" s="77">
        <v>11</v>
      </c>
      <c r="J5" s="77">
        <v>0</v>
      </c>
      <c r="K5" s="77">
        <f t="shared" si="0"/>
        <v>86</v>
      </c>
      <c r="L5" s="77">
        <f t="shared" si="1"/>
        <v>4</v>
      </c>
      <c r="M5" s="77">
        <f t="shared" si="2"/>
        <v>4</v>
      </c>
      <c r="O5" s="77">
        <v>80</v>
      </c>
      <c r="P5" s="77">
        <v>4</v>
      </c>
    </row>
    <row r="6" spans="1:16">
      <c r="A6" s="76" t="s">
        <v>157</v>
      </c>
      <c r="B6" s="77">
        <v>9</v>
      </c>
      <c r="C6" s="77">
        <v>11</v>
      </c>
      <c r="D6" s="77">
        <v>11</v>
      </c>
      <c r="E6" s="77">
        <v>11</v>
      </c>
      <c r="F6" s="77">
        <v>11</v>
      </c>
      <c r="G6" s="77">
        <v>11</v>
      </c>
      <c r="H6" s="77">
        <v>12</v>
      </c>
      <c r="I6" s="77">
        <v>12</v>
      </c>
      <c r="J6" s="77">
        <v>12</v>
      </c>
      <c r="K6" s="77">
        <f t="shared" si="0"/>
        <v>100</v>
      </c>
      <c r="L6" s="77">
        <f t="shared" si="1"/>
        <v>5</v>
      </c>
      <c r="M6" s="77">
        <f t="shared" si="2"/>
        <v>5</v>
      </c>
      <c r="O6" s="77">
        <v>90</v>
      </c>
      <c r="P6" s="77">
        <v>5</v>
      </c>
    </row>
    <row r="7" spans="1:16">
      <c r="A7" s="76" t="s">
        <v>158</v>
      </c>
      <c r="B7" s="77">
        <v>9</v>
      </c>
      <c r="C7" s="77">
        <v>4</v>
      </c>
      <c r="D7" s="77">
        <v>7</v>
      </c>
      <c r="E7" s="77">
        <v>4</v>
      </c>
      <c r="F7" s="77">
        <v>11</v>
      </c>
      <c r="G7" s="77">
        <v>0</v>
      </c>
      <c r="H7" s="77">
        <v>11</v>
      </c>
      <c r="I7" s="77">
        <v>11</v>
      </c>
      <c r="J7" s="77">
        <v>6</v>
      </c>
      <c r="K7" s="77">
        <f t="shared" si="0"/>
        <v>63</v>
      </c>
      <c r="L7" s="77">
        <f t="shared" si="1"/>
        <v>2</v>
      </c>
      <c r="M7" s="77">
        <f t="shared" si="2"/>
        <v>2</v>
      </c>
    </row>
    <row r="8" spans="1:16">
      <c r="A8" s="76" t="s">
        <v>159</v>
      </c>
      <c r="B8" s="77">
        <v>10</v>
      </c>
      <c r="C8" s="77">
        <v>12</v>
      </c>
      <c r="D8" s="77">
        <v>10</v>
      </c>
      <c r="E8" s="77">
        <v>11</v>
      </c>
      <c r="F8" s="77">
        <v>12</v>
      </c>
      <c r="G8" s="77">
        <v>9</v>
      </c>
      <c r="H8" s="77">
        <v>11</v>
      </c>
      <c r="I8" s="77">
        <v>12</v>
      </c>
      <c r="J8" s="77">
        <v>12</v>
      </c>
      <c r="K8" s="77">
        <f t="shared" si="0"/>
        <v>99</v>
      </c>
      <c r="L8" s="77">
        <f t="shared" si="1"/>
        <v>5</v>
      </c>
      <c r="M8" s="77">
        <f t="shared" si="2"/>
        <v>5</v>
      </c>
    </row>
    <row r="9" spans="1:16">
      <c r="A9" s="76" t="s">
        <v>160</v>
      </c>
      <c r="B9" s="77">
        <v>9</v>
      </c>
      <c r="C9" s="77">
        <v>10</v>
      </c>
      <c r="D9" s="77">
        <v>8</v>
      </c>
      <c r="E9" s="77">
        <v>8</v>
      </c>
      <c r="F9" s="77">
        <v>0</v>
      </c>
      <c r="G9" s="77">
        <v>7</v>
      </c>
      <c r="H9" s="77">
        <v>0</v>
      </c>
      <c r="I9" s="77">
        <v>0</v>
      </c>
      <c r="J9" s="77">
        <v>5</v>
      </c>
      <c r="K9" s="77">
        <f t="shared" si="0"/>
        <v>47</v>
      </c>
      <c r="L9" s="77">
        <f t="shared" si="1"/>
        <v>1</v>
      </c>
      <c r="M9" s="77">
        <f t="shared" si="2"/>
        <v>1</v>
      </c>
    </row>
    <row r="10" spans="1:16">
      <c r="A10" s="76" t="s">
        <v>161</v>
      </c>
      <c r="B10" s="77">
        <v>12</v>
      </c>
      <c r="C10" s="77">
        <v>9</v>
      </c>
      <c r="D10" s="77">
        <v>11</v>
      </c>
      <c r="E10" s="77">
        <v>9</v>
      </c>
      <c r="F10" s="77">
        <v>11</v>
      </c>
      <c r="G10" s="77">
        <v>9</v>
      </c>
      <c r="H10" s="77">
        <v>10</v>
      </c>
      <c r="I10" s="77">
        <v>12</v>
      </c>
      <c r="J10" s="77">
        <v>12</v>
      </c>
      <c r="K10" s="77">
        <f t="shared" si="0"/>
        <v>95</v>
      </c>
      <c r="L10" s="77">
        <f t="shared" si="1"/>
        <v>5</v>
      </c>
      <c r="M10" s="77">
        <f t="shared" si="2"/>
        <v>5</v>
      </c>
    </row>
    <row r="11" spans="1:16">
      <c r="A11" s="76" t="s">
        <v>162</v>
      </c>
      <c r="B11" s="77">
        <v>9</v>
      </c>
      <c r="C11" s="77">
        <v>10</v>
      </c>
      <c r="D11" s="77">
        <v>9</v>
      </c>
      <c r="E11" s="77">
        <v>4</v>
      </c>
      <c r="F11" s="77">
        <v>9</v>
      </c>
      <c r="G11" s="77">
        <v>9</v>
      </c>
      <c r="H11" s="77">
        <v>11</v>
      </c>
      <c r="I11" s="77">
        <v>10</v>
      </c>
      <c r="J11" s="77">
        <v>9</v>
      </c>
      <c r="K11" s="77">
        <f t="shared" si="0"/>
        <v>80</v>
      </c>
      <c r="L11" s="77">
        <f t="shared" si="1"/>
        <v>4</v>
      </c>
      <c r="M11" s="77">
        <f t="shared" si="2"/>
        <v>4</v>
      </c>
    </row>
    <row r="12" spans="1:16">
      <c r="A12" s="76" t="s">
        <v>163</v>
      </c>
      <c r="B12" s="77">
        <v>5</v>
      </c>
      <c r="C12" s="77">
        <v>9</v>
      </c>
      <c r="D12" s="77">
        <v>11</v>
      </c>
      <c r="E12" s="77">
        <v>8</v>
      </c>
      <c r="F12" s="77">
        <v>10</v>
      </c>
      <c r="G12" s="77">
        <v>9</v>
      </c>
      <c r="H12" s="77">
        <v>0</v>
      </c>
      <c r="I12" s="77">
        <v>8</v>
      </c>
      <c r="J12" s="77">
        <v>9</v>
      </c>
      <c r="K12" s="77">
        <f t="shared" si="0"/>
        <v>69</v>
      </c>
      <c r="L12" s="77">
        <f t="shared" si="1"/>
        <v>2</v>
      </c>
      <c r="M12" s="77">
        <f t="shared" si="2"/>
        <v>2</v>
      </c>
    </row>
    <row r="28" spans="11:11">
      <c r="K28" t="s">
        <v>20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5F7C8-01C2-4A9B-B608-FE221ABAD3CA}">
  <sheetPr>
    <tabColor theme="8" tint="0.59999389629810485"/>
  </sheetPr>
  <dimension ref="A1:H27"/>
  <sheetViews>
    <sheetView zoomScale="150" zoomScaleNormal="150" workbookViewId="0">
      <selection activeCell="B2" sqref="B2:G13"/>
    </sheetView>
  </sheetViews>
  <sheetFormatPr defaultRowHeight="14.4"/>
  <cols>
    <col min="1" max="1" width="11.109375" bestFit="1" customWidth="1"/>
    <col min="2" max="7" width="10" bestFit="1" customWidth="1"/>
  </cols>
  <sheetData>
    <row r="1" spans="1:8">
      <c r="B1" s="73" t="s">
        <v>137</v>
      </c>
      <c r="C1" s="73" t="s">
        <v>138</v>
      </c>
      <c r="D1" s="73" t="s">
        <v>139</v>
      </c>
      <c r="E1" s="73" t="s">
        <v>152</v>
      </c>
      <c r="F1" s="73" t="s">
        <v>140</v>
      </c>
      <c r="G1" s="73" t="s">
        <v>141</v>
      </c>
      <c r="H1" s="72"/>
    </row>
    <row r="2" spans="1:8">
      <c r="A2" s="72" t="s">
        <v>142</v>
      </c>
      <c r="B2" s="282">
        <v>545</v>
      </c>
      <c r="C2" s="282">
        <v>867</v>
      </c>
      <c r="D2" s="282">
        <v>188</v>
      </c>
      <c r="E2" s="282">
        <v>758</v>
      </c>
      <c r="F2" s="282">
        <v>991</v>
      </c>
      <c r="G2" s="282">
        <v>920</v>
      </c>
    </row>
    <row r="3" spans="1:8">
      <c r="A3" s="72" t="s">
        <v>143</v>
      </c>
      <c r="B3" s="282">
        <v>562</v>
      </c>
      <c r="C3" s="282">
        <v>954</v>
      </c>
      <c r="D3" s="282">
        <v>612</v>
      </c>
      <c r="E3" s="282">
        <v>358</v>
      </c>
      <c r="F3" s="282">
        <v>403</v>
      </c>
      <c r="G3" s="282">
        <v>847</v>
      </c>
    </row>
    <row r="4" spans="1:8">
      <c r="A4" s="72" t="s">
        <v>144</v>
      </c>
      <c r="B4" s="282">
        <v>827</v>
      </c>
      <c r="C4" s="282">
        <v>408</v>
      </c>
      <c r="D4" s="282">
        <v>527</v>
      </c>
      <c r="E4" s="282">
        <v>262</v>
      </c>
      <c r="F4" s="282">
        <v>642</v>
      </c>
      <c r="G4" s="282">
        <v>839</v>
      </c>
    </row>
    <row r="5" spans="1:8">
      <c r="A5" s="72" t="s">
        <v>145</v>
      </c>
      <c r="B5" s="282">
        <v>115</v>
      </c>
      <c r="C5" s="282">
        <v>885</v>
      </c>
      <c r="D5" s="282">
        <v>323</v>
      </c>
      <c r="E5" s="282">
        <v>435</v>
      </c>
      <c r="F5" s="282">
        <v>289</v>
      </c>
      <c r="G5" s="282">
        <v>153</v>
      </c>
    </row>
    <row r="6" spans="1:8">
      <c r="A6" s="72" t="s">
        <v>146</v>
      </c>
      <c r="B6" s="282">
        <v>376</v>
      </c>
      <c r="C6" s="282">
        <v>224</v>
      </c>
      <c r="D6" s="282">
        <v>266</v>
      </c>
      <c r="E6" s="282">
        <v>107</v>
      </c>
      <c r="F6" s="282">
        <v>783</v>
      </c>
      <c r="G6" s="282">
        <v>457</v>
      </c>
    </row>
    <row r="7" spans="1:8">
      <c r="A7" s="72" t="s">
        <v>147</v>
      </c>
      <c r="B7" s="282">
        <v>828</v>
      </c>
      <c r="C7" s="282">
        <v>614</v>
      </c>
      <c r="D7" s="282">
        <v>411</v>
      </c>
      <c r="E7" s="282">
        <v>111</v>
      </c>
      <c r="F7" s="282">
        <v>940</v>
      </c>
      <c r="G7" s="282">
        <v>980</v>
      </c>
    </row>
    <row r="8" spans="1:8">
      <c r="A8" s="72" t="s">
        <v>148</v>
      </c>
      <c r="B8" s="282">
        <v>407</v>
      </c>
      <c r="C8" s="282">
        <v>665</v>
      </c>
      <c r="D8" s="282">
        <v>297</v>
      </c>
      <c r="E8" s="282">
        <v>863</v>
      </c>
      <c r="F8" s="282">
        <v>426</v>
      </c>
      <c r="G8" s="282">
        <v>366</v>
      </c>
    </row>
    <row r="9" spans="1:8">
      <c r="A9" s="72" t="s">
        <v>149</v>
      </c>
      <c r="B9" s="282">
        <v>536</v>
      </c>
      <c r="C9" s="282">
        <v>370</v>
      </c>
      <c r="D9" s="282">
        <v>512</v>
      </c>
      <c r="E9" s="282">
        <v>951</v>
      </c>
      <c r="F9" s="282">
        <v>293</v>
      </c>
      <c r="G9" s="282">
        <v>536</v>
      </c>
    </row>
    <row r="10" spans="1:8">
      <c r="A10" s="72" t="s">
        <v>150</v>
      </c>
      <c r="B10" s="282">
        <v>645</v>
      </c>
      <c r="C10" s="282">
        <v>956</v>
      </c>
      <c r="D10" s="282">
        <v>743</v>
      </c>
      <c r="E10" s="282">
        <v>846</v>
      </c>
      <c r="F10" s="282">
        <v>347</v>
      </c>
      <c r="G10" s="282">
        <v>391</v>
      </c>
    </row>
    <row r="11" spans="1:8">
      <c r="A11" s="72" t="s">
        <v>151</v>
      </c>
      <c r="B11" s="282">
        <v>647</v>
      </c>
      <c r="C11" s="282">
        <v>697</v>
      </c>
      <c r="D11" s="282">
        <v>358</v>
      </c>
      <c r="E11" s="282">
        <v>721</v>
      </c>
      <c r="F11" s="282">
        <v>996</v>
      </c>
      <c r="G11" s="282">
        <v>763</v>
      </c>
    </row>
    <row r="12" spans="1:8">
      <c r="A12" s="72" t="s">
        <v>91</v>
      </c>
      <c r="B12" s="282">
        <v>857</v>
      </c>
      <c r="C12" s="282">
        <v>232</v>
      </c>
      <c r="D12" s="282">
        <v>853</v>
      </c>
      <c r="E12" s="282">
        <v>777</v>
      </c>
      <c r="F12" s="282">
        <v>457</v>
      </c>
      <c r="G12" s="282">
        <v>142</v>
      </c>
    </row>
    <row r="13" spans="1:8">
      <c r="A13" s="72" t="s">
        <v>92</v>
      </c>
      <c r="B13" s="282">
        <v>638</v>
      </c>
      <c r="C13" s="282">
        <v>272</v>
      </c>
      <c r="D13" s="282">
        <v>210</v>
      </c>
      <c r="E13" s="282">
        <v>928</v>
      </c>
      <c r="F13" s="282">
        <v>368</v>
      </c>
      <c r="G13" s="282">
        <v>579</v>
      </c>
    </row>
    <row r="27" spans="3:3">
      <c r="C27" t="s">
        <v>20</v>
      </c>
    </row>
  </sheetData>
  <phoneticPr fontId="9" type="noConversion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27BE1762155EEE488B8057F974E1611C" ma:contentTypeVersion="2" ma:contentTypeDescription="Új dokumentum létrehozása." ma:contentTypeScope="" ma:versionID="75bb6508971dbedb5a4b3835e7e13913">
  <xsd:schema xmlns:xsd="http://www.w3.org/2001/XMLSchema" xmlns:xs="http://www.w3.org/2001/XMLSchema" xmlns:p="http://schemas.microsoft.com/office/2006/metadata/properties" xmlns:ns3="0dfb0dd2-d4fb-481b-84f0-4d6fd7b5dd13" targetNamespace="http://schemas.microsoft.com/office/2006/metadata/properties" ma:root="true" ma:fieldsID="1f9497969082fb3ae2cfaf9ec60c50c2" ns3:_="">
    <xsd:import namespace="0dfb0dd2-d4fb-481b-84f0-4d6fd7b5dd1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fb0dd2-d4fb-481b-84f0-4d6fd7b5dd1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Megosztási tipp kivonata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D36E6C-5F1F-47B9-9296-5E0672298E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4DBE2FA-8F84-4588-9665-EA41A1AF9784}">
  <ds:schemaRefs>
    <ds:schemaRef ds:uri="0dfb0dd2-d4fb-481b-84f0-4d6fd7b5dd13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D4C4BC0-9A66-48FB-9777-CB216CA3B8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fb0dd2-d4fb-481b-84f0-4d6fd7b5dd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37</vt:i4>
      </vt:variant>
    </vt:vector>
  </HeadingPairs>
  <TitlesOfParts>
    <vt:vector size="37" baseType="lpstr">
      <vt:lpstr>Táblák formázása</vt:lpstr>
      <vt:lpstr>Adatok</vt:lpstr>
      <vt:lpstr>Speciális formátumok</vt:lpstr>
      <vt:lpstr>Munka1</vt:lpstr>
      <vt:lpstr>Feltételes formázás 1</vt:lpstr>
      <vt:lpstr>Feltételes formázás 2</vt:lpstr>
      <vt:lpstr>Feltételes formázás 3 - gyak.</vt:lpstr>
      <vt:lpstr>Feltételes form. 4 - Gyak </vt:lpstr>
      <vt:lpstr>Feltételes formázás 5 - dupl.</vt:lpstr>
      <vt:lpstr>Felt. form - 6 Település Mátrix</vt:lpstr>
      <vt:lpstr>Értékgörbék</vt:lpstr>
      <vt:lpstr>Értékgörbék gyak.</vt:lpstr>
      <vt:lpstr>Csop. - Halm. - 100%-ig halm.</vt:lpstr>
      <vt:lpstr>Kördiagram</vt:lpstr>
      <vt:lpstr>Pont és buborék</vt:lpstr>
      <vt:lpstr>Kombinált diagram</vt:lpstr>
      <vt:lpstr>Másodlagos tengely</vt:lpstr>
      <vt:lpstr>Térkép</vt:lpstr>
      <vt:lpstr>Térkép Hu gyakorlás</vt:lpstr>
      <vt:lpstr>Munka2</vt:lpstr>
      <vt:lpstr>Árfolyam</vt:lpstr>
      <vt:lpstr>Felület</vt:lpstr>
      <vt:lpstr>Sugár - Pókháló</vt:lpstr>
      <vt:lpstr>Fatérkép</vt:lpstr>
      <vt:lpstr>Többszintű gyűrű</vt:lpstr>
      <vt:lpstr>Hisztogram</vt:lpstr>
      <vt:lpstr>Doboz diagram</vt:lpstr>
      <vt:lpstr>Vízesés</vt:lpstr>
      <vt:lpstr>Tölcsér</vt:lpstr>
      <vt:lpstr>Diagram sablon</vt:lpstr>
      <vt:lpstr>Vezérlők - Kölcsön törlesztése</vt:lpstr>
      <vt:lpstr>Vezérlők - Kölcsön törl. kész</vt:lpstr>
      <vt:lpstr>Pivot tábla 1.</vt:lpstr>
      <vt:lpstr>Pivot tábla 2.</vt:lpstr>
      <vt:lpstr>SMARTART</vt:lpstr>
      <vt:lpstr>SMARTART kész</vt:lpstr>
      <vt:lpstr>mini dashboard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Jambor Istvan</dc:creator>
  <cp:lastModifiedBy>Szabó Eszter</cp:lastModifiedBy>
  <cp:lastPrinted>2023-01-27T10:56:04Z</cp:lastPrinted>
  <dcterms:created xsi:type="dcterms:W3CDTF">2015-01-13T15:19:37Z</dcterms:created>
  <dcterms:modified xsi:type="dcterms:W3CDTF">2024-12-03T18:02:01Z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0x01010027BE1762155EEE488B8057F974E1611C</vt:lpwstr>
  </property>
</Properties>
</file>