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ownloads\12 hetes Excel EN mentorklub\Files\"/>
    </mc:Choice>
  </mc:AlternateContent>
  <xr:revisionPtr revIDLastSave="0" documentId="13_ncr:1_{1AEE45D6-5093-45C9-9F97-2DB5D0E1319B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IF" sheetId="2" r:id="rId1"/>
    <sheet name="IF HW" sheetId="1" r:id="rId2"/>
    <sheet name="IFERROR IFNA" sheetId="5" r:id="rId3"/>
    <sheet name="Library" sheetId="3" r:id="rId4"/>
    <sheet name="IF AND OR HW" sheetId="4" r:id="rId5"/>
  </sheets>
  <definedNames>
    <definedName name="anscount" hidden="1">1</definedName>
    <definedName name="limcount" hidden="1">1</definedName>
    <definedName name="_xlnm.Print_Area" localSheetId="3">Library!$A$1:$E$33</definedName>
    <definedName name="_xlnm.Print_Titles" localSheetId="3">Library!$1:$3</definedName>
    <definedName name="sencount" hidden="1">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1" i="1" l="1"/>
  <c r="C52" i="1"/>
  <c r="C53" i="1"/>
  <c r="C54" i="1"/>
  <c r="C55" i="1"/>
  <c r="C56" i="1"/>
  <c r="C57" i="1"/>
  <c r="C58" i="1"/>
  <c r="C59" i="1"/>
  <c r="C60" i="1"/>
  <c r="D50" i="1" a="1"/>
  <c r="D50" i="1" s="1"/>
  <c r="D51" i="1" a="1"/>
  <c r="D51" i="1" s="1"/>
  <c r="D52" i="1" a="1"/>
  <c r="D52" i="1" s="1"/>
  <c r="D53" i="1" a="1"/>
  <c r="D53" i="1" s="1"/>
  <c r="D54" i="1" a="1"/>
  <c r="D54" i="1" s="1"/>
  <c r="D55" i="1" a="1"/>
  <c r="D55" i="1" s="1"/>
  <c r="D56" i="1" a="1"/>
  <c r="D56" i="1" s="1"/>
  <c r="D57" i="1" a="1"/>
  <c r="D57" i="1" s="1"/>
  <c r="D58" i="1" a="1"/>
  <c r="D58" i="1" s="1"/>
  <c r="D59" i="1" a="1"/>
  <c r="D59" i="1" s="1"/>
  <c r="D60" i="1" a="1"/>
  <c r="D60" i="1" s="1"/>
  <c r="C50" i="1"/>
  <c r="H1" i="3"/>
  <c r="K3" i="2"/>
  <c r="K4" i="2"/>
  <c r="K5" i="2"/>
  <c r="K6" i="2"/>
  <c r="K2" i="2"/>
  <c r="J3" i="2"/>
  <c r="J4" i="2"/>
  <c r="J5" i="2"/>
  <c r="J6" i="2"/>
  <c r="J2" i="2"/>
  <c r="I3" i="2"/>
  <c r="I4" i="2"/>
  <c r="I5" i="2"/>
  <c r="I6" i="2"/>
  <c r="I2" i="2"/>
  <c r="H3" i="2"/>
  <c r="H4" i="2"/>
  <c r="H5" i="2"/>
  <c r="H6" i="2"/>
  <c r="H2" i="2"/>
  <c r="G3" i="2"/>
  <c r="G4" i="2"/>
  <c r="G5" i="2"/>
  <c r="G6" i="2"/>
  <c r="G2" i="2"/>
  <c r="F3" i="2"/>
  <c r="F4" i="2"/>
  <c r="F5" i="2"/>
  <c r="F6" i="2"/>
  <c r="F2" i="2"/>
  <c r="B33" i="3"/>
  <c r="C33" i="3" s="1"/>
  <c r="B32" i="3"/>
  <c r="C32" i="3" s="1"/>
  <c r="B31" i="3"/>
  <c r="C31" i="3" s="1"/>
  <c r="B30" i="3"/>
  <c r="C30" i="3" s="1"/>
  <c r="B29" i="3"/>
  <c r="C29" i="3" s="1"/>
  <c r="B28" i="3"/>
  <c r="C28" i="3" s="1"/>
  <c r="B27" i="3"/>
  <c r="C27" i="3" s="1"/>
  <c r="B26" i="3"/>
  <c r="C26" i="3" s="1"/>
  <c r="B25" i="3"/>
  <c r="C25" i="3" s="1"/>
  <c r="B24" i="3"/>
  <c r="C24" i="3" s="1"/>
  <c r="B23" i="3"/>
  <c r="C23" i="3" s="1"/>
  <c r="B22" i="3"/>
  <c r="C22" i="3" s="1"/>
  <c r="B21" i="3"/>
  <c r="C21" i="3" s="1"/>
  <c r="B20" i="3"/>
  <c r="C20" i="3" s="1"/>
  <c r="B19" i="3"/>
  <c r="C19" i="3" s="1"/>
  <c r="B18" i="3"/>
  <c r="C18" i="3" s="1"/>
  <c r="B17" i="3"/>
  <c r="C17" i="3" s="1"/>
  <c r="B16" i="3"/>
  <c r="C16" i="3" s="1"/>
  <c r="B15" i="3"/>
  <c r="C15" i="3" s="1"/>
  <c r="B14" i="3"/>
  <c r="C14" i="3" s="1"/>
  <c r="B13" i="3"/>
  <c r="C13" i="3" s="1"/>
  <c r="B12" i="3"/>
  <c r="C12" i="3" s="1"/>
  <c r="B11" i="3"/>
  <c r="C11" i="3" s="1"/>
  <c r="B10" i="3"/>
  <c r="C10" i="3" s="1"/>
  <c r="B9" i="3"/>
  <c r="C9" i="3" s="1"/>
  <c r="B8" i="3"/>
  <c r="C8" i="3" s="1"/>
  <c r="B7" i="3"/>
  <c r="C7" i="3" s="1"/>
  <c r="B6" i="3"/>
  <c r="C6" i="3" s="1"/>
  <c r="B5" i="3"/>
  <c r="C5" i="3" s="1"/>
  <c r="B4" i="3"/>
  <c r="C4" i="3" s="1"/>
  <c r="D4" i="3" l="1"/>
  <c r="E4" i="3" s="1"/>
  <c r="D11" i="3"/>
  <c r="E11" i="3" s="1"/>
  <c r="D31" i="3"/>
  <c r="E31" i="3" s="1"/>
  <c r="D27" i="3"/>
  <c r="E27" i="3" s="1"/>
  <c r="D14" i="3"/>
  <c r="E14" i="3" s="1"/>
  <c r="D15" i="3"/>
  <c r="E15" i="3" s="1"/>
  <c r="D16" i="3"/>
  <c r="E16" i="3" s="1"/>
  <c r="D20" i="3"/>
  <c r="E20" i="3" s="1"/>
  <c r="D21" i="3"/>
  <c r="E21" i="3" s="1"/>
  <c r="D22" i="3"/>
  <c r="E22" i="3" s="1"/>
  <c r="D23" i="3"/>
  <c r="E23" i="3" s="1"/>
  <c r="D24" i="3"/>
  <c r="E24" i="3" s="1"/>
  <c r="D18" i="3"/>
  <c r="E18" i="3" s="1"/>
  <c r="D17" i="3"/>
  <c r="E17" i="3" s="1"/>
  <c r="D19" i="3"/>
  <c r="E19" i="3" s="1"/>
  <c r="D26" i="3"/>
  <c r="E26" i="3" s="1"/>
  <c r="D25" i="3"/>
  <c r="E25" i="3" s="1"/>
  <c r="D6" i="3"/>
  <c r="E6" i="3" s="1"/>
  <c r="D28" i="3"/>
  <c r="E28" i="3" s="1"/>
  <c r="D5" i="3"/>
  <c r="E5" i="3" s="1"/>
  <c r="D8" i="3"/>
  <c r="E8" i="3" s="1"/>
  <c r="D9" i="3"/>
  <c r="E9" i="3" s="1"/>
  <c r="D29" i="3"/>
  <c r="E29" i="3" s="1"/>
  <c r="D33" i="3"/>
  <c r="E33" i="3" s="1"/>
  <c r="D13" i="3"/>
  <c r="E13" i="3" s="1"/>
  <c r="D32" i="3"/>
  <c r="E32" i="3" s="1"/>
  <c r="D12" i="3"/>
  <c r="E12" i="3" s="1"/>
  <c r="D10" i="3"/>
  <c r="E10" i="3" s="1"/>
  <c r="D30" i="3"/>
  <c r="E30" i="3" s="1"/>
  <c r="D7" i="3"/>
  <c r="E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<sst xmlns="http://schemas.openxmlformats.org/spreadsheetml/2006/main" count="197" uniqueCount="169">
  <si>
    <t>IF/HA</t>
  </si>
  <si>
    <t>&gt;E18?</t>
  </si>
  <si>
    <t>IF(IF(...))</t>
  </si>
  <si>
    <t>&lt;, &gt;, = ?</t>
  </si>
  <si>
    <t>Ida</t>
  </si>
  <si>
    <t>Erika</t>
  </si>
  <si>
    <t>0-tól 10-ig</t>
  </si>
  <si>
    <t>Ferenc</t>
  </si>
  <si>
    <t>11-től 15-ig</t>
  </si>
  <si>
    <t>Gábor</t>
  </si>
  <si>
    <t>16-tól 18-ig</t>
  </si>
  <si>
    <t>Dezső</t>
  </si>
  <si>
    <t>19-től 20-ig</t>
  </si>
  <si>
    <t>Petra</t>
  </si>
  <si>
    <t>Mária</t>
  </si>
  <si>
    <t>Jekatyerina</t>
  </si>
  <si>
    <t>Szilvia</t>
  </si>
  <si>
    <t>Péter</t>
  </si>
  <si>
    <t>AND/OR (ÉS/VAGY)</t>
  </si>
  <si>
    <t>Kiss Béla</t>
  </si>
  <si>
    <t>F</t>
  </si>
  <si>
    <t>Kökény József</t>
  </si>
  <si>
    <t>Fővárosi Szabó Ervin Könyvtár
Kölcsönzések</t>
  </si>
  <si>
    <t xml:space="preserve">E. L. James: A sötét ötven árnyalata </t>
  </si>
  <si>
    <t xml:space="preserve">Demet Altinyeleklioglu: Hürrem, Szulejmán ágyasa </t>
  </si>
  <si>
    <t xml:space="preserve">E. L. James: A szabadság ötven árnyalata </t>
  </si>
  <si>
    <t xml:space="preserve">E. L. James: A szürke ötven árnyalata -Filmes borító </t>
  </si>
  <si>
    <t xml:space="preserve">Radnóti Miklósné Gyarmati Fanni: Napló 1935-1946 I-II. </t>
  </si>
  <si>
    <t xml:space="preserve">Bagdy Emőke: Relaxáció, megnyugvás, belső béke (CD melléklettel) </t>
  </si>
  <si>
    <t xml:space="preserve">Chris Kyle: Amerikai mesterlövész - Filmes borító </t>
  </si>
  <si>
    <t xml:space="preserve">Borbás Marcsi: A sűrűje - 100 szívmelengető recept </t>
  </si>
  <si>
    <t xml:space="preserve">Danielle Steel: Egy tökéletes élet </t>
  </si>
  <si>
    <t xml:space="preserve">Hankiss Elemér: A befejezetlen ember </t>
  </si>
  <si>
    <t xml:space="preserve">Nicolas Barreau: Álmaim asszonya - Versenyfutás a szerelemért </t>
  </si>
  <si>
    <t xml:space="preserve">Jane Hawking: Utazás a végtelenbe - A mindenség elmélete </t>
  </si>
  <si>
    <t xml:space="preserve">Nyáry Krisztián: Igazi hősök - 33 magyar </t>
  </si>
  <si>
    <t>Disney - Violetta - Naplóm egy évvel később</t>
  </si>
  <si>
    <t xml:space="preserve">Pál Ferenc: A magánytól az összetartozásig - Szenvedély, elégedettség, biztonság </t>
  </si>
  <si>
    <t xml:space="preserve">Nyáry Krisztián: Így szerettek Ők - Magyar irodalmi szerelmeskönyv </t>
  </si>
  <si>
    <t xml:space="preserve">Nicolas Barreau: A nő mosolya </t>
  </si>
  <si>
    <t xml:space="preserve">Vida Ágnes: Anyapszichológia - Az anyai lélek szivárványa a fogantatástól nagymamakorig </t>
  </si>
  <si>
    <t xml:space="preserve">Oliver Bowden: Assassin's Creed - Egység </t>
  </si>
  <si>
    <t xml:space="preserve">James Dashner: Tűzpróba - Az Útvesztő-trilógia második kötete </t>
  </si>
  <si>
    <t xml:space="preserve">Ken Follett: Az örökkévalóság küszöbén - Évszázad-trilógia 3. </t>
  </si>
  <si>
    <t xml:space="preserve">Beck Andrea: A Titoktündér - Titokmesék gyerekeknek és felnőtteknek, hogy minden egy kicsit könnyebb legyen </t>
  </si>
  <si>
    <t xml:space="preserve">D. Tóth Kriszta: Húszezer éjszaka </t>
  </si>
  <si>
    <t xml:space="preserve">James Dashner: Az Útvesztő - Az Útvesztő-trilógia első kötete </t>
  </si>
  <si>
    <t xml:space="preserve">Jeff Kinney: Egy ropi naplója 8. - Pechszéria </t>
  </si>
  <si>
    <t xml:space="preserve">Stephen W. Hawking: Az idő rövid története - Az ősrobbanástól a fekete lyukig </t>
  </si>
  <si>
    <t xml:space="preserve">Demény - Most én ugatok - Pórázon vezette: Magos Judit </t>
  </si>
  <si>
    <t xml:space="preserve">Dragomán György: Máglya </t>
  </si>
  <si>
    <t xml:space="preserve">Frei Tamás: 2015 - A káosz éve és a magyar elit háborúja </t>
  </si>
  <si>
    <t xml:space="preserve">George R. R. Martin: A Hét Királyság lovagja - Történetek A tűz és jég dala világából </t>
  </si>
  <si>
    <t>Juhász Józsefné</t>
  </si>
  <si>
    <t>Tóth Tímea</t>
  </si>
  <si>
    <t>Andráczy Lehelné</t>
  </si>
  <si>
    <t>Lendvai Gáborné</t>
  </si>
  <si>
    <t>Füstös László</t>
  </si>
  <si>
    <t>Vörös R.</t>
  </si>
  <si>
    <t>Antalné Volom Éva</t>
  </si>
  <si>
    <t>Bagó Zsuzsa</t>
  </si>
  <si>
    <t>Madari Ilona</t>
  </si>
  <si>
    <t>Horváth Alexandra</t>
  </si>
  <si>
    <t>Vágó Zoltán</t>
  </si>
  <si>
    <t>Petrus Katalin</t>
  </si>
  <si>
    <t>Dobos Kálmánné</t>
  </si>
  <si>
    <t>Mozsárné Babos Ilona</t>
  </si>
  <si>
    <t>Andavölgyi Lajosné</t>
  </si>
  <si>
    <t>Mihály Ibolya</t>
  </si>
  <si>
    <t>Szalkai Tünde</t>
  </si>
  <si>
    <t>Truppel Imréné</t>
  </si>
  <si>
    <t>Ivicz Anna</t>
  </si>
  <si>
    <t>Tompos Gyuláné</t>
  </si>
  <si>
    <t>Rigó Sarolta</t>
  </si>
  <si>
    <t>Molnár Veronika</t>
  </si>
  <si>
    <t>Nagy József</t>
  </si>
  <si>
    <t>Kiss Katalin</t>
  </si>
  <si>
    <t>Kovács Pál</t>
  </si>
  <si>
    <t>Nagy Péter</t>
  </si>
  <si>
    <t>Koncz Anna</t>
  </si>
  <si>
    <t>Name</t>
  </si>
  <si>
    <t>Quantity</t>
  </si>
  <si>
    <t>Gender</t>
  </si>
  <si>
    <t>Age</t>
  </si>
  <si>
    <t>Nationality</t>
  </si>
  <si>
    <t xml:space="preserve">Comission 1 </t>
  </si>
  <si>
    <t>Comission 2</t>
  </si>
  <si>
    <t>Comission 3</t>
  </si>
  <si>
    <t>Comission 4</t>
  </si>
  <si>
    <t>Comission 5</t>
  </si>
  <si>
    <t>Comission 6</t>
  </si>
  <si>
    <t>1. Comission, if more sold products than the comission limit</t>
  </si>
  <si>
    <t>2. Comisson, if female :)</t>
  </si>
  <si>
    <t>5. Comission, if not Slovakian</t>
  </si>
  <si>
    <t>Comission, if more products than the limit and age is above 30</t>
  </si>
  <si>
    <t>Comission, if more products than the limit and age is above 30 + female</t>
  </si>
  <si>
    <t>Comission if female or older than 30</t>
  </si>
  <si>
    <t>Task 1</t>
  </si>
  <si>
    <t>Task 2</t>
  </si>
  <si>
    <t>Task 3</t>
  </si>
  <si>
    <t>Task 4</t>
  </si>
  <si>
    <t>Task 5</t>
  </si>
  <si>
    <t>Task 6</t>
  </si>
  <si>
    <t>Comission limit</t>
  </si>
  <si>
    <t>Age limit</t>
  </si>
  <si>
    <t>Gender condition</t>
  </si>
  <si>
    <t>Comission</t>
  </si>
  <si>
    <t>hungarian</t>
  </si>
  <si>
    <t>slovakian</t>
  </si>
  <si>
    <t>austrian</t>
  </si>
  <si>
    <t>german</t>
  </si>
  <si>
    <t>Is column A greater then Column B?</t>
  </si>
  <si>
    <t>Greater? (yes/no)</t>
  </si>
  <si>
    <t>Is the Column A value greater than the green cell value? The result should be "greater"/"not greater"!</t>
  </si>
  <si>
    <t>Which of the following numbers is greater than their average. Try to solve it without calculating the average to a cell!</t>
  </si>
  <si>
    <t>Which one is greater/smaller/ equal?</t>
  </si>
  <si>
    <t>Calculate the grades with IF…</t>
  </si>
  <si>
    <t>Prepare the truth table for AND/OR functions</t>
  </si>
  <si>
    <t>Students get recogniton if at last one of the marks is 5!</t>
  </si>
  <si>
    <t>Students get book, if both semester marks are 5!</t>
  </si>
  <si>
    <t>Decide if the students improved or not! (improved, equal, got worse)</t>
  </si>
  <si>
    <t>Student fails, if less points than 0 or not a good student, or cheated</t>
  </si>
  <si>
    <t>Points</t>
  </si>
  <si>
    <t>Good student</t>
  </si>
  <si>
    <t>Cheated</t>
  </si>
  <si>
    <t>Fail?</t>
  </si>
  <si>
    <t>TRUE</t>
  </si>
  <si>
    <t>FALSE</t>
  </si>
  <si>
    <t>1st semester mark</t>
  </si>
  <si>
    <t>2nd semester mark</t>
  </si>
  <si>
    <t>Improved?</t>
  </si>
  <si>
    <t>Recognition</t>
  </si>
  <si>
    <t>Reward book</t>
  </si>
  <si>
    <t>AND</t>
  </si>
  <si>
    <t>OR</t>
  </si>
  <si>
    <t>Grade</t>
  </si>
  <si>
    <t>Point limits</t>
  </si>
  <si>
    <t>January</t>
  </si>
  <si>
    <t>February</t>
  </si>
  <si>
    <t>zero</t>
  </si>
  <si>
    <t>many</t>
  </si>
  <si>
    <t>little</t>
  </si>
  <si>
    <t>Total (+ versus SUM)</t>
  </si>
  <si>
    <t>Which day of the week</t>
  </si>
  <si>
    <t>Weekday</t>
  </si>
  <si>
    <t>Based on Libri 2014 top list</t>
  </si>
  <si>
    <t>Book</t>
  </si>
  <si>
    <t>Transaction day</t>
  </si>
  <si>
    <t>Due date</t>
  </si>
  <si>
    <t>Delay</t>
  </si>
  <si>
    <t>Delay fee</t>
  </si>
  <si>
    <t>Today</t>
  </si>
  <si>
    <t>Lending deadline (days)</t>
  </si>
  <si>
    <t>Delay fee (Ft/day)</t>
  </si>
  <si>
    <t>How many years at the company (rounded to integer)</t>
  </si>
  <si>
    <r>
      <t xml:space="preserve">Can get some reward? 
Rule: reward is given to people who work for more than 5 years </t>
    </r>
    <r>
      <rPr>
        <b/>
        <sz val="11"/>
        <color rgb="FFFF0000"/>
        <rFont val="Calibri"/>
        <family val="2"/>
        <charset val="238"/>
        <scheme val="minor"/>
      </rPr>
      <t>AND</t>
    </r>
    <r>
      <rPr>
        <sz val="11"/>
        <color theme="1"/>
        <rFont val="Calibri"/>
        <family val="2"/>
        <charset val="238"/>
        <scheme val="minor"/>
      </rPr>
      <t xml:space="preserve"> sales is above 1mil. (YES/NO)</t>
    </r>
  </si>
  <si>
    <r>
      <t xml:space="preserve">Can get some reward? 
Rule: reward is given to people who work for more than 5 years </t>
    </r>
    <r>
      <rPr>
        <b/>
        <sz val="11"/>
        <color rgb="FFFF0000"/>
        <rFont val="Calibri"/>
        <family val="2"/>
        <charset val="238"/>
        <scheme val="minor"/>
      </rPr>
      <t>OR</t>
    </r>
    <r>
      <rPr>
        <sz val="11"/>
        <color theme="1"/>
        <rFont val="Calibri"/>
        <family val="2"/>
        <charset val="238"/>
        <scheme val="minor"/>
      </rPr>
      <t xml:space="preserve">  sales is above 1mil. (YES/NO)</t>
    </r>
  </si>
  <si>
    <t>Sales</t>
  </si>
  <si>
    <t>M</t>
  </si>
  <si>
    <t>Gergely Viktoria</t>
  </si>
  <si>
    <t>f</t>
  </si>
  <si>
    <t>condition 1</t>
  </si>
  <si>
    <t>sunshine</t>
  </si>
  <si>
    <t>condition 2</t>
  </si>
  <si>
    <t>lottery</t>
  </si>
  <si>
    <t>beach</t>
  </si>
  <si>
    <t>21 - 30</t>
  </si>
  <si>
    <t>IFS</t>
  </si>
  <si>
    <t>HAELSŐIGAZ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</si>
</sst>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F_t_-;\-* #,##0.00\ _F_t_-;_-* &quot;-&quot;??\ _F_t_-;_-@_-"/>
    <numFmt numFmtId="165" formatCode="#,##0_ ;\-#,##0\ "/>
    <numFmt numFmtId="166" formatCode="#&quot;. feladat&quot;"/>
    <numFmt numFmtId="170" formatCode="_-* #,##0\ [$Ft-40E]_-;\-* #,##0\ [$Ft-40E]_-;_-* &quot;-&quot;??\ [$Ft-40E]_-;_-@_-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20"/>
      <color rgb="FF993233"/>
      <name val="Calibri"/>
      <family val="2"/>
      <scheme val="minor"/>
    </font>
    <font>
      <sz val="11"/>
      <color rgb="FF993233"/>
      <name val="Calibri"/>
      <family val="2"/>
      <scheme val="minor"/>
    </font>
    <font>
      <sz val="16"/>
      <color rgb="FF993233"/>
      <name val="Calibri"/>
      <family val="2"/>
      <scheme val="minor"/>
    </font>
    <font>
      <sz val="16"/>
      <name val="Calibri"/>
      <family val="2"/>
      <scheme val="minor"/>
    </font>
    <font>
      <sz val="14"/>
      <color rgb="FF993233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993233"/>
      </left>
      <right style="thin">
        <color rgb="FF993233"/>
      </right>
      <top style="thick">
        <color rgb="FF993233"/>
      </top>
      <bottom style="thin">
        <color rgb="FF993233"/>
      </bottom>
      <diagonal/>
    </border>
    <border>
      <left style="thin">
        <color rgb="FF993233"/>
      </left>
      <right style="thick">
        <color rgb="FF993233"/>
      </right>
      <top style="thick">
        <color rgb="FF993233"/>
      </top>
      <bottom style="thin">
        <color rgb="FF993233"/>
      </bottom>
      <diagonal/>
    </border>
    <border>
      <left style="thick">
        <color rgb="FF993233"/>
      </left>
      <right style="thin">
        <color rgb="FF993233"/>
      </right>
      <top style="thin">
        <color rgb="FF993233"/>
      </top>
      <bottom style="thin">
        <color rgb="FF993233"/>
      </bottom>
      <diagonal/>
    </border>
    <border>
      <left style="thin">
        <color rgb="FF993233"/>
      </left>
      <right style="thick">
        <color rgb="FF993233"/>
      </right>
      <top style="thin">
        <color rgb="FF993233"/>
      </top>
      <bottom style="thin">
        <color rgb="FF993233"/>
      </bottom>
      <diagonal/>
    </border>
    <border>
      <left style="thick">
        <color rgb="FF993233"/>
      </left>
      <right style="thin">
        <color rgb="FF993233"/>
      </right>
      <top style="thick">
        <color rgb="FF993233"/>
      </top>
      <bottom style="thick">
        <color rgb="FF993233"/>
      </bottom>
      <diagonal/>
    </border>
    <border>
      <left style="thin">
        <color rgb="FF993233"/>
      </left>
      <right style="thin">
        <color rgb="FF993233"/>
      </right>
      <top style="thick">
        <color rgb="FF993233"/>
      </top>
      <bottom style="thick">
        <color rgb="FF993233"/>
      </bottom>
      <diagonal/>
    </border>
    <border>
      <left style="thin">
        <color rgb="FF993233"/>
      </left>
      <right style="thick">
        <color rgb="FF993233"/>
      </right>
      <top style="thick">
        <color rgb="FF993233"/>
      </top>
      <bottom style="thick">
        <color rgb="FF993233"/>
      </bottom>
      <diagonal/>
    </border>
    <border>
      <left style="thick">
        <color rgb="FF993233"/>
      </left>
      <right style="thin">
        <color rgb="FF993233"/>
      </right>
      <top style="thin">
        <color rgb="FF993233"/>
      </top>
      <bottom style="thick">
        <color rgb="FF993233"/>
      </bottom>
      <diagonal/>
    </border>
    <border>
      <left style="thin">
        <color rgb="FF993233"/>
      </left>
      <right style="thick">
        <color rgb="FF993233"/>
      </right>
      <top style="thin">
        <color rgb="FF993233"/>
      </top>
      <bottom style="thick">
        <color rgb="FF993233"/>
      </bottom>
      <diagonal/>
    </border>
    <border>
      <left style="thick">
        <color rgb="FF993233"/>
      </left>
      <right style="thin">
        <color rgb="FF993233"/>
      </right>
      <top/>
      <bottom style="thin">
        <color rgb="FF993233"/>
      </bottom>
      <diagonal/>
    </border>
    <border>
      <left style="thin">
        <color rgb="FF993233"/>
      </left>
      <right style="thin">
        <color rgb="FF993233"/>
      </right>
      <top/>
      <bottom style="thin">
        <color rgb="FF993233"/>
      </bottom>
      <diagonal/>
    </border>
    <border>
      <left style="thin">
        <color rgb="FF993233"/>
      </left>
      <right style="thick">
        <color rgb="FF993233"/>
      </right>
      <top/>
      <bottom style="thin">
        <color rgb="FF993233"/>
      </bottom>
      <diagonal/>
    </border>
    <border>
      <left style="thin">
        <color rgb="FF993233"/>
      </left>
      <right style="thin">
        <color rgb="FF993233"/>
      </right>
      <top style="thin">
        <color rgb="FF993233"/>
      </top>
      <bottom style="thin">
        <color rgb="FF993233"/>
      </bottom>
      <diagonal/>
    </border>
    <border>
      <left style="thin">
        <color rgb="FF993233"/>
      </left>
      <right style="thin">
        <color rgb="FF993233"/>
      </right>
      <top style="thin">
        <color rgb="FF993233"/>
      </top>
      <bottom style="thick">
        <color rgb="FF993233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1">
    <xf numFmtId="0" fontId="0" fillId="0" borderId="0" xfId="0"/>
    <xf numFmtId="0" fontId="3" fillId="0" borderId="1" xfId="2" applyBorder="1"/>
    <xf numFmtId="0" fontId="3" fillId="0" borderId="0" xfId="3"/>
    <xf numFmtId="0" fontId="3" fillId="0" borderId="0" xfId="2"/>
    <xf numFmtId="0" fontId="3" fillId="2" borderId="2" xfId="2" applyFill="1" applyBorder="1"/>
    <xf numFmtId="0" fontId="3" fillId="3" borderId="2" xfId="2" applyFill="1" applyBorder="1"/>
    <xf numFmtId="0" fontId="3" fillId="4" borderId="2" xfId="2" applyFill="1" applyBorder="1"/>
    <xf numFmtId="0" fontId="3" fillId="0" borderId="0" xfId="4"/>
    <xf numFmtId="0" fontId="4" fillId="0" borderId="0" xfId="4" applyFont="1"/>
    <xf numFmtId="0" fontId="3" fillId="2" borderId="2" xfId="4" applyFill="1" applyBorder="1"/>
    <xf numFmtId="0" fontId="5" fillId="2" borderId="2" xfId="4" applyFont="1" applyFill="1" applyBorder="1"/>
    <xf numFmtId="0" fontId="3" fillId="0" borderId="0" xfId="2" applyAlignment="1">
      <alignment horizontal="center"/>
    </xf>
    <xf numFmtId="0" fontId="2" fillId="5" borderId="2" xfId="0" applyFont="1" applyFill="1" applyBorder="1"/>
    <xf numFmtId="0" fontId="2" fillId="5" borderId="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165" fontId="0" fillId="0" borderId="0" xfId="1" applyNumberFormat="1" applyFont="1"/>
    <xf numFmtId="0" fontId="0" fillId="0" borderId="2" xfId="0" applyBorder="1" applyAlignment="1">
      <alignment horizontal="left"/>
    </xf>
    <xf numFmtId="0" fontId="8" fillId="0" borderId="0" xfId="5" applyFont="1" applyAlignment="1">
      <alignment vertical="center"/>
    </xf>
    <xf numFmtId="0" fontId="9" fillId="0" borderId="5" xfId="5" applyFont="1" applyBorder="1" applyAlignment="1">
      <alignment vertical="center" wrapText="1"/>
    </xf>
    <xf numFmtId="0" fontId="7" fillId="0" borderId="0" xfId="5" applyFont="1" applyAlignment="1">
      <alignment vertical="center" wrapText="1"/>
    </xf>
    <xf numFmtId="0" fontId="9" fillId="0" borderId="7" xfId="5" applyFont="1" applyBorder="1" applyAlignment="1">
      <alignment vertical="center" wrapText="1"/>
    </xf>
    <xf numFmtId="0" fontId="11" fillId="0" borderId="9" xfId="5" applyFont="1" applyBorder="1" applyAlignment="1">
      <alignment horizontal="center" vertical="top" wrapText="1"/>
    </xf>
    <xf numFmtId="0" fontId="11" fillId="0" borderId="10" xfId="5" applyFont="1" applyBorder="1" applyAlignment="1">
      <alignment horizontal="center" vertical="top" wrapText="1"/>
    </xf>
    <xf numFmtId="2" fontId="11" fillId="0" borderId="10" xfId="5" applyNumberFormat="1" applyFont="1" applyBorder="1" applyAlignment="1">
      <alignment horizontal="center" vertical="top" wrapText="1"/>
    </xf>
    <xf numFmtId="0" fontId="11" fillId="0" borderId="11" xfId="5" applyFont="1" applyBorder="1" applyAlignment="1">
      <alignment horizontal="center" vertical="top" wrapText="1"/>
    </xf>
    <xf numFmtId="0" fontId="11" fillId="0" borderId="0" xfId="5" applyFont="1" applyAlignment="1">
      <alignment horizontal="center" vertical="top" wrapText="1"/>
    </xf>
    <xf numFmtId="0" fontId="9" fillId="0" borderId="12" xfId="5" applyFont="1" applyBorder="1" applyAlignment="1">
      <alignment vertical="center" wrapText="1"/>
    </xf>
    <xf numFmtId="0" fontId="12" fillId="0" borderId="14" xfId="5" applyFont="1" applyBorder="1" applyAlignment="1">
      <alignment vertical="center" wrapText="1"/>
    </xf>
    <xf numFmtId="14" fontId="12" fillId="0" borderId="15" xfId="5" applyNumberFormat="1" applyFont="1" applyBorder="1" applyAlignment="1">
      <alignment vertical="center"/>
    </xf>
    <xf numFmtId="14" fontId="12" fillId="0" borderId="15" xfId="5" applyNumberFormat="1" applyFont="1" applyBorder="1" applyAlignment="1" applyProtection="1">
      <alignment vertical="center"/>
      <protection locked="0"/>
    </xf>
    <xf numFmtId="1" fontId="12" fillId="0" borderId="15" xfId="5" applyNumberFormat="1" applyFont="1" applyBorder="1" applyAlignment="1" applyProtection="1">
      <alignment vertical="center"/>
      <protection locked="0"/>
    </xf>
    <xf numFmtId="0" fontId="12" fillId="0" borderId="7" xfId="5" applyFont="1" applyBorder="1" applyAlignment="1">
      <alignment vertical="center" wrapText="1"/>
    </xf>
    <xf numFmtId="14" fontId="12" fillId="0" borderId="17" xfId="5" applyNumberFormat="1" applyFont="1" applyBorder="1" applyAlignment="1">
      <alignment vertical="center"/>
    </xf>
    <xf numFmtId="0" fontId="12" fillId="0" borderId="12" xfId="5" applyFont="1" applyBorder="1" applyAlignment="1">
      <alignment vertical="center" wrapText="1"/>
    </xf>
    <xf numFmtId="14" fontId="12" fillId="0" borderId="18" xfId="5" applyNumberFormat="1" applyFont="1" applyBorder="1" applyAlignment="1">
      <alignment vertical="center"/>
    </xf>
    <xf numFmtId="0" fontId="8" fillId="0" borderId="0" xfId="5" applyFont="1" applyAlignment="1">
      <alignment vertical="center" wrapText="1"/>
    </xf>
    <xf numFmtId="2" fontId="8" fillId="0" borderId="0" xfId="5" applyNumberFormat="1" applyFont="1" applyAlignment="1">
      <alignment vertical="center"/>
    </xf>
    <xf numFmtId="0" fontId="6" fillId="0" borderId="0" xfId="5"/>
    <xf numFmtId="165" fontId="13" fillId="0" borderId="0" xfId="6" applyNumberFormat="1" applyFont="1"/>
    <xf numFmtId="0" fontId="6" fillId="0" borderId="0" xfId="5" applyAlignment="1">
      <alignment horizontal="center" vertical="center"/>
    </xf>
    <xf numFmtId="0" fontId="14" fillId="0" borderId="0" xfId="0" applyFont="1"/>
    <xf numFmtId="0" fontId="14" fillId="0" borderId="0" xfId="0" applyFont="1" applyAlignment="1">
      <alignment horizontal="center"/>
    </xf>
    <xf numFmtId="0" fontId="0" fillId="7" borderId="0" xfId="0" applyFill="1" applyAlignment="1">
      <alignment horizontal="center"/>
    </xf>
    <xf numFmtId="166" fontId="0" fillId="0" borderId="0" xfId="0" applyNumberFormat="1" applyAlignment="1">
      <alignment horizontal="center"/>
    </xf>
    <xf numFmtId="0" fontId="3" fillId="0" borderId="3" xfId="2" applyBorder="1" applyAlignment="1">
      <alignment horizontal="center"/>
    </xf>
    <xf numFmtId="0" fontId="3" fillId="0" borderId="4" xfId="2" applyBorder="1" applyAlignment="1">
      <alignment horizontal="center"/>
    </xf>
    <xf numFmtId="0" fontId="7" fillId="0" borderId="0" xfId="5" applyFont="1" applyAlignment="1">
      <alignment horizontal="center" vertical="center" wrapText="1"/>
    </xf>
    <xf numFmtId="0" fontId="9" fillId="0" borderId="0" xfId="5" applyFont="1" applyAlignment="1">
      <alignment horizontal="center" vertical="top" wrapText="1"/>
    </xf>
    <xf numFmtId="0" fontId="6" fillId="0" borderId="0" xfId="5" applyAlignment="1">
      <alignment horizontal="center" wrapText="1"/>
    </xf>
    <xf numFmtId="0" fontId="6" fillId="0" borderId="0" xfId="5" applyAlignment="1">
      <alignment horizontal="center" vertical="center" wrapText="1"/>
    </xf>
    <xf numFmtId="166" fontId="0" fillId="7" borderId="0" xfId="0" applyNumberFormat="1" applyFill="1" applyAlignment="1">
      <alignment horizontal="center"/>
    </xf>
    <xf numFmtId="0" fontId="0" fillId="7" borderId="0" xfId="0" applyFill="1"/>
    <xf numFmtId="0" fontId="0" fillId="7" borderId="2" xfId="0" applyFill="1" applyBorder="1" applyAlignment="1">
      <alignment horizontal="center"/>
    </xf>
    <xf numFmtId="9" fontId="0" fillId="7" borderId="2" xfId="0" applyNumberFormat="1" applyFill="1" applyBorder="1" applyAlignment="1">
      <alignment horizontal="center"/>
    </xf>
    <xf numFmtId="166" fontId="0" fillId="8" borderId="0" xfId="0" applyNumberFormat="1" applyFill="1" applyAlignment="1">
      <alignment horizontal="center"/>
    </xf>
    <xf numFmtId="0" fontId="0" fillId="8" borderId="0" xfId="0" applyFill="1"/>
    <xf numFmtId="0" fontId="0" fillId="8" borderId="2" xfId="0" applyFill="1" applyBorder="1" applyAlignment="1">
      <alignment horizontal="center"/>
    </xf>
    <xf numFmtId="9" fontId="0" fillId="8" borderId="2" xfId="8" applyFont="1" applyFill="1" applyBorder="1" applyAlignment="1">
      <alignment horizontal="center"/>
    </xf>
    <xf numFmtId="166" fontId="0" fillId="9" borderId="0" xfId="0" applyNumberFormat="1" applyFill="1" applyAlignment="1">
      <alignment horizontal="center"/>
    </xf>
    <xf numFmtId="0" fontId="0" fillId="9" borderId="0" xfId="0" applyFill="1"/>
    <xf numFmtId="9" fontId="0" fillId="9" borderId="2" xfId="8" applyFont="1" applyFill="1" applyBorder="1" applyAlignment="1">
      <alignment horizontal="center"/>
    </xf>
    <xf numFmtId="0" fontId="0" fillId="9" borderId="2" xfId="0" applyFill="1" applyBorder="1" applyAlignment="1">
      <alignment horizontal="center"/>
    </xf>
    <xf numFmtId="166" fontId="0" fillId="10" borderId="0" xfId="0" applyNumberFormat="1" applyFill="1" applyAlignment="1">
      <alignment horizontal="center"/>
    </xf>
    <xf numFmtId="0" fontId="0" fillId="10" borderId="0" xfId="0" applyFill="1"/>
    <xf numFmtId="0" fontId="0" fillId="10" borderId="0" xfId="0" applyFill="1" applyAlignment="1">
      <alignment horizontal="center"/>
    </xf>
    <xf numFmtId="0" fontId="0" fillId="0" borderId="19" xfId="0" applyBorder="1"/>
    <xf numFmtId="0" fontId="0" fillId="0" borderId="19" xfId="0" applyBorder="1" applyAlignment="1">
      <alignment horizontal="center"/>
    </xf>
    <xf numFmtId="9" fontId="0" fillId="10" borderId="2" xfId="8" applyFont="1" applyFill="1" applyBorder="1" applyAlignment="1">
      <alignment horizontal="center"/>
    </xf>
    <xf numFmtId="166" fontId="0" fillId="6" borderId="0" xfId="0" applyNumberFormat="1" applyFill="1" applyAlignment="1">
      <alignment horizontal="center"/>
    </xf>
    <xf numFmtId="0" fontId="0" fillId="6" borderId="0" xfId="0" applyFill="1"/>
    <xf numFmtId="0" fontId="0" fillId="6" borderId="0" xfId="0" applyFill="1" applyAlignment="1">
      <alignment horizontal="center"/>
    </xf>
    <xf numFmtId="9" fontId="0" fillId="6" borderId="2" xfId="8" applyFont="1" applyFill="1" applyBorder="1" applyAlignment="1">
      <alignment horizontal="center"/>
    </xf>
    <xf numFmtId="9" fontId="0" fillId="11" borderId="2" xfId="8" applyFont="1" applyFill="1" applyBorder="1" applyAlignment="1">
      <alignment horizontal="center"/>
    </xf>
    <xf numFmtId="0" fontId="10" fillId="7" borderId="8" xfId="5" applyFont="1" applyFill="1" applyBorder="1" applyAlignment="1" applyProtection="1">
      <alignment vertical="center" wrapText="1"/>
      <protection locked="0"/>
    </xf>
    <xf numFmtId="14" fontId="10" fillId="10" borderId="6" xfId="5" applyNumberFormat="1" applyFont="1" applyFill="1" applyBorder="1" applyAlignment="1" applyProtection="1">
      <alignment vertical="center" wrapText="1"/>
      <protection locked="0"/>
    </xf>
    <xf numFmtId="0" fontId="10" fillId="12" borderId="13" xfId="5" applyFont="1" applyFill="1" applyBorder="1" applyAlignment="1" applyProtection="1">
      <alignment vertical="center" wrapText="1"/>
      <protection locked="0"/>
    </xf>
    <xf numFmtId="170" fontId="12" fillId="0" borderId="16" xfId="5" applyNumberFormat="1" applyFont="1" applyBorder="1" applyAlignment="1" applyProtection="1">
      <alignment vertical="center" wrapText="1"/>
      <protection locked="0"/>
    </xf>
    <xf numFmtId="0" fontId="3" fillId="3" borderId="2" xfId="4" applyFill="1" applyBorder="1" applyAlignment="1">
      <alignment horizontal="center"/>
    </xf>
    <xf numFmtId="0" fontId="3" fillId="0" borderId="0" xfId="4" applyAlignment="1">
      <alignment horizontal="center"/>
    </xf>
  </cellXfs>
  <cellStyles count="9">
    <cellStyle name="Comma" xfId="1" builtinId="3"/>
    <cellStyle name="Comma 2" xfId="6" xr:uid="{D67189D1-BAE7-431D-B524-8AEDCC21B4A2}"/>
    <cellStyle name="Normal" xfId="0" builtinId="0"/>
    <cellStyle name="Normal 2" xfId="2" xr:uid="{00000000-0005-0000-0000-000002000000}"/>
    <cellStyle name="Normal 2 2" xfId="4" xr:uid="{00000000-0005-0000-0000-000003000000}"/>
    <cellStyle name="Normal 3" xfId="5" xr:uid="{860F0A8F-1131-4FB9-A8C2-1CC7D35C15A2}"/>
    <cellStyle name="Normál 3 3" xfId="3" xr:uid="{00000000-0005-0000-0000-000004000000}"/>
    <cellStyle name="Percent" xfId="8" builtinId="5"/>
    <cellStyle name="Percent 2" xfId="7" xr:uid="{F05AC57E-DAB9-4E8E-B7B2-4DB11B0D0F4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0</xdr:col>
      <xdr:colOff>742951</xdr:colOff>
      <xdr:row>0</xdr:row>
      <xdr:rowOff>742951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9B5303-19D3-4936-9002-8DF3E81AA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742950" cy="742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L19"/>
  <sheetViews>
    <sheetView zoomScale="130" zoomScaleNormal="130" workbookViewId="0">
      <selection activeCell="D5" sqref="D5"/>
    </sheetView>
  </sheetViews>
  <sheetFormatPr defaultRowHeight="14.4" x14ac:dyDescent="0.3"/>
  <cols>
    <col min="1" max="1" width="18.88671875" bestFit="1" customWidth="1"/>
    <col min="2" max="2" width="32" style="14" customWidth="1"/>
    <col min="3" max="3" width="7.109375" style="14" bestFit="1" customWidth="1"/>
    <col min="4" max="4" width="4.21875" style="14" bestFit="1" customWidth="1"/>
    <col min="5" max="5" width="10.21875" style="14" bestFit="1" customWidth="1"/>
    <col min="6" max="6" width="11.44140625" bestFit="1" customWidth="1"/>
    <col min="7" max="8" width="11" bestFit="1" customWidth="1"/>
    <col min="9" max="10" width="11" style="14" bestFit="1" customWidth="1"/>
    <col min="11" max="11" width="11" bestFit="1" customWidth="1"/>
  </cols>
  <sheetData>
    <row r="1" spans="1:12" x14ac:dyDescent="0.3">
      <c r="A1" s="12" t="s">
        <v>80</v>
      </c>
      <c r="B1" s="13" t="s">
        <v>81</v>
      </c>
      <c r="C1" s="13" t="s">
        <v>82</v>
      </c>
      <c r="D1" s="13" t="s">
        <v>83</v>
      </c>
      <c r="E1" s="13" t="s">
        <v>84</v>
      </c>
      <c r="F1" s="13" t="s">
        <v>85</v>
      </c>
      <c r="G1" s="13" t="s">
        <v>86</v>
      </c>
      <c r="H1" s="13" t="s">
        <v>87</v>
      </c>
      <c r="I1" s="13" t="s">
        <v>88</v>
      </c>
      <c r="J1" s="13" t="s">
        <v>89</v>
      </c>
      <c r="K1" s="13" t="s">
        <v>90</v>
      </c>
      <c r="L1" s="14"/>
    </row>
    <row r="2" spans="1:12" x14ac:dyDescent="0.3">
      <c r="A2" s="15" t="s">
        <v>19</v>
      </c>
      <c r="B2" s="16">
        <v>6450</v>
      </c>
      <c r="C2" s="16" t="s">
        <v>158</v>
      </c>
      <c r="D2" s="16">
        <v>20</v>
      </c>
      <c r="E2" s="16" t="s">
        <v>107</v>
      </c>
      <c r="F2" s="55">
        <f>IF(B2&gt;$B$15,$B$19,0%)</f>
        <v>0.05</v>
      </c>
      <c r="G2" s="59">
        <f>IF(C2=$B$17,$B$19,0%)</f>
        <v>0</v>
      </c>
      <c r="H2" s="62">
        <f>IF(E2&lt;&gt;$B$18,$B$19,0%)</f>
        <v>0.05</v>
      </c>
      <c r="I2" s="69">
        <f>IF(AND(B2&gt;$B$15,D2&gt;$B$16),$B$19,0%)</f>
        <v>0</v>
      </c>
      <c r="J2" s="73">
        <f>IF(AND(B2&gt;$B$15,D2&gt;$B$16,C2=$B$17),$B$19,0%)</f>
        <v>0</v>
      </c>
      <c r="K2" s="74">
        <f>IF(OR(C2=$B$17,D2&gt;$B$16),$B$19,0%)</f>
        <v>0</v>
      </c>
    </row>
    <row r="3" spans="1:12" x14ac:dyDescent="0.3">
      <c r="A3" s="15" t="s">
        <v>21</v>
      </c>
      <c r="B3" s="16">
        <v>3800</v>
      </c>
      <c r="C3" s="16" t="s">
        <v>158</v>
      </c>
      <c r="D3" s="16">
        <v>30</v>
      </c>
      <c r="E3" s="16" t="s">
        <v>108</v>
      </c>
      <c r="F3" s="55">
        <f t="shared" ref="F3:F6" si="0">IF(B3&gt;$B$15,$B$19,0%)</f>
        <v>0</v>
      </c>
      <c r="G3" s="59">
        <f t="shared" ref="G3:G6" si="1">IF(C3=$B$17,$B$19,0%)</f>
        <v>0</v>
      </c>
      <c r="H3" s="62">
        <f t="shared" ref="H3:H6" si="2">IF(E3&lt;&gt;$B$18,$B$19,0%)</f>
        <v>0</v>
      </c>
      <c r="I3" s="69">
        <f t="shared" ref="I3:I6" si="3">IF(AND(B3&gt;$B$15,D3&gt;$B$16),$B$19,0%)</f>
        <v>0</v>
      </c>
      <c r="J3" s="73">
        <f t="shared" ref="J3:J6" si="4">IF(AND(B3&gt;$B$15,D3&gt;$B$16,C3=$B$17),$B$19,0%)</f>
        <v>0</v>
      </c>
      <c r="K3" s="74">
        <f t="shared" ref="K3:K6" si="5">IF(OR(C3=$B$17,D3&gt;$B$16),$B$19,0%)</f>
        <v>0</v>
      </c>
    </row>
    <row r="4" spans="1:12" x14ac:dyDescent="0.3">
      <c r="A4" s="15" t="s">
        <v>159</v>
      </c>
      <c r="B4" s="16">
        <v>1035</v>
      </c>
      <c r="C4" s="16" t="s">
        <v>20</v>
      </c>
      <c r="D4" s="16">
        <v>25</v>
      </c>
      <c r="E4" s="16" t="s">
        <v>107</v>
      </c>
      <c r="F4" s="55">
        <f t="shared" si="0"/>
        <v>0</v>
      </c>
      <c r="G4" s="59">
        <f t="shared" si="1"/>
        <v>0.05</v>
      </c>
      <c r="H4" s="62">
        <f t="shared" si="2"/>
        <v>0.05</v>
      </c>
      <c r="I4" s="69">
        <f t="shared" si="3"/>
        <v>0</v>
      </c>
      <c r="J4" s="73">
        <f t="shared" si="4"/>
        <v>0</v>
      </c>
      <c r="K4" s="74">
        <f t="shared" si="5"/>
        <v>0.05</v>
      </c>
    </row>
    <row r="5" spans="1:12" x14ac:dyDescent="0.3">
      <c r="A5" s="15" t="s">
        <v>78</v>
      </c>
      <c r="B5" s="16">
        <v>19100</v>
      </c>
      <c r="C5" s="16" t="s">
        <v>158</v>
      </c>
      <c r="D5" s="16">
        <v>45</v>
      </c>
      <c r="E5" s="16" t="s">
        <v>109</v>
      </c>
      <c r="F5" s="55">
        <f t="shared" si="0"/>
        <v>0.05</v>
      </c>
      <c r="G5" s="59">
        <f t="shared" si="1"/>
        <v>0</v>
      </c>
      <c r="H5" s="62">
        <f t="shared" si="2"/>
        <v>0.05</v>
      </c>
      <c r="I5" s="69">
        <f t="shared" si="3"/>
        <v>0.05</v>
      </c>
      <c r="J5" s="73">
        <f t="shared" si="4"/>
        <v>0</v>
      </c>
      <c r="K5" s="74">
        <f t="shared" si="5"/>
        <v>0.05</v>
      </c>
    </row>
    <row r="6" spans="1:12" x14ac:dyDescent="0.3">
      <c r="A6" s="15" t="s">
        <v>79</v>
      </c>
      <c r="B6" s="16">
        <v>11300</v>
      </c>
      <c r="C6" s="16" t="s">
        <v>20</v>
      </c>
      <c r="D6" s="16">
        <v>32</v>
      </c>
      <c r="E6" s="16" t="s">
        <v>110</v>
      </c>
      <c r="F6" s="55">
        <f t="shared" si="0"/>
        <v>0.05</v>
      </c>
      <c r="G6" s="59">
        <f t="shared" si="1"/>
        <v>0.05</v>
      </c>
      <c r="H6" s="62">
        <f t="shared" si="2"/>
        <v>0.05</v>
      </c>
      <c r="I6" s="69">
        <f t="shared" si="3"/>
        <v>0.05</v>
      </c>
      <c r="J6" s="73">
        <f t="shared" si="4"/>
        <v>0.05</v>
      </c>
      <c r="K6" s="74">
        <f t="shared" si="5"/>
        <v>0.05</v>
      </c>
    </row>
    <row r="7" spans="1:12" x14ac:dyDescent="0.3">
      <c r="F7" s="17"/>
      <c r="K7" s="14"/>
    </row>
    <row r="8" spans="1:12" x14ac:dyDescent="0.3">
      <c r="A8" s="52" t="s">
        <v>97</v>
      </c>
      <c r="B8" s="53" t="s">
        <v>91</v>
      </c>
      <c r="C8" s="44"/>
      <c r="D8" s="44"/>
      <c r="E8" s="44"/>
      <c r="K8" s="14"/>
    </row>
    <row r="9" spans="1:12" x14ac:dyDescent="0.3">
      <c r="A9" s="56" t="s">
        <v>98</v>
      </c>
      <c r="B9" s="57" t="s">
        <v>92</v>
      </c>
      <c r="H9">
        <v>1</v>
      </c>
      <c r="I9" s="14" t="b">
        <v>1</v>
      </c>
      <c r="K9" s="14"/>
    </row>
    <row r="10" spans="1:12" x14ac:dyDescent="0.3">
      <c r="A10" s="60" t="s">
        <v>99</v>
      </c>
      <c r="B10" s="61" t="s">
        <v>93</v>
      </c>
      <c r="H10">
        <v>0</v>
      </c>
      <c r="I10" s="14" t="b">
        <v>0</v>
      </c>
      <c r="K10" s="14"/>
    </row>
    <row r="11" spans="1:12" x14ac:dyDescent="0.3">
      <c r="A11" s="64" t="s">
        <v>100</v>
      </c>
      <c r="B11" s="65" t="s">
        <v>94</v>
      </c>
      <c r="C11" s="66"/>
      <c r="D11" s="66"/>
      <c r="E11" s="66"/>
      <c r="K11" s="14"/>
    </row>
    <row r="12" spans="1:12" x14ac:dyDescent="0.3">
      <c r="A12" s="70" t="s">
        <v>101</v>
      </c>
      <c r="B12" s="71" t="s">
        <v>95</v>
      </c>
      <c r="C12" s="72"/>
      <c r="D12" s="72"/>
      <c r="E12" s="72"/>
      <c r="F12" s="71"/>
    </row>
    <row r="13" spans="1:12" x14ac:dyDescent="0.3">
      <c r="A13" s="45" t="s">
        <v>102</v>
      </c>
      <c r="B13" t="s">
        <v>96</v>
      </c>
      <c r="H13" t="s">
        <v>161</v>
      </c>
      <c r="I13" s="14" t="s">
        <v>163</v>
      </c>
      <c r="J13" s="14" t="s">
        <v>133</v>
      </c>
      <c r="K13" s="14" t="s">
        <v>134</v>
      </c>
    </row>
    <row r="14" spans="1:12" x14ac:dyDescent="0.3">
      <c r="H14" s="67" t="s">
        <v>162</v>
      </c>
      <c r="I14" s="68" t="s">
        <v>164</v>
      </c>
      <c r="J14" s="68" t="s">
        <v>165</v>
      </c>
      <c r="K14" s="68" t="s">
        <v>165</v>
      </c>
    </row>
    <row r="15" spans="1:12" x14ac:dyDescent="0.3">
      <c r="A15" s="18" t="s">
        <v>103</v>
      </c>
      <c r="B15" s="54">
        <v>5000</v>
      </c>
      <c r="C15"/>
      <c r="D15"/>
      <c r="E15"/>
      <c r="H15" s="14">
        <v>0</v>
      </c>
      <c r="I15" s="14">
        <v>0</v>
      </c>
      <c r="J15" s="14">
        <v>0</v>
      </c>
      <c r="K15" s="14">
        <v>0</v>
      </c>
    </row>
    <row r="16" spans="1:12" x14ac:dyDescent="0.3">
      <c r="A16" s="18" t="s">
        <v>104</v>
      </c>
      <c r="B16" s="16">
        <v>30</v>
      </c>
      <c r="C16"/>
      <c r="D16"/>
      <c r="E16"/>
      <c r="H16" s="14">
        <v>0</v>
      </c>
      <c r="I16" s="14">
        <v>1</v>
      </c>
      <c r="J16" s="14">
        <v>0</v>
      </c>
      <c r="K16" s="14">
        <v>1</v>
      </c>
    </row>
    <row r="17" spans="1:11" x14ac:dyDescent="0.3">
      <c r="A17" s="18" t="s">
        <v>105</v>
      </c>
      <c r="B17" s="58" t="s">
        <v>160</v>
      </c>
      <c r="C17"/>
      <c r="D17"/>
      <c r="E17"/>
      <c r="H17" s="14">
        <v>1</v>
      </c>
      <c r="I17" s="14">
        <v>0</v>
      </c>
      <c r="J17" s="14">
        <v>0</v>
      </c>
      <c r="K17" s="14">
        <v>1</v>
      </c>
    </row>
    <row r="18" spans="1:11" x14ac:dyDescent="0.3">
      <c r="A18" s="18" t="s">
        <v>84</v>
      </c>
      <c r="B18" s="63" t="s">
        <v>108</v>
      </c>
      <c r="C18"/>
      <c r="D18"/>
      <c r="E18"/>
      <c r="H18" s="14">
        <v>1</v>
      </c>
      <c r="I18" s="14">
        <v>1</v>
      </c>
      <c r="J18" s="14">
        <v>1</v>
      </c>
      <c r="K18" s="14">
        <v>1</v>
      </c>
    </row>
    <row r="19" spans="1:11" x14ac:dyDescent="0.3">
      <c r="A19" s="18" t="s">
        <v>106</v>
      </c>
      <c r="B19" s="55">
        <v>0.05</v>
      </c>
      <c r="C19"/>
      <c r="D19"/>
      <c r="E19"/>
      <c r="I19"/>
      <c r="J19"/>
    </row>
  </sheetData>
  <phoneticPr fontId="1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FF00"/>
  </sheetPr>
  <dimension ref="A1:H99"/>
  <sheetViews>
    <sheetView tabSelected="1" topLeftCell="A47" zoomScale="180" zoomScaleNormal="180" workbookViewId="0">
      <selection activeCell="E58" sqref="E58"/>
    </sheetView>
  </sheetViews>
  <sheetFormatPr defaultRowHeight="14.4" x14ac:dyDescent="0.3"/>
  <cols>
    <col min="1" max="1" width="11" customWidth="1"/>
    <col min="5" max="5" width="12" bestFit="1" customWidth="1"/>
  </cols>
  <sheetData>
    <row r="1" spans="1:4" ht="15" thickBot="1" x14ac:dyDescent="0.35">
      <c r="A1" s="1"/>
      <c r="B1" s="1"/>
      <c r="C1" s="2"/>
    </row>
    <row r="2" spans="1:4" x14ac:dyDescent="0.3">
      <c r="A2" s="3" t="s">
        <v>111</v>
      </c>
      <c r="B2" s="2"/>
      <c r="C2" s="2"/>
    </row>
    <row r="3" spans="1:4" x14ac:dyDescent="0.3">
      <c r="A3" s="2"/>
      <c r="B3" s="2"/>
      <c r="C3" s="3" t="s">
        <v>112</v>
      </c>
    </row>
    <row r="4" spans="1:4" x14ac:dyDescent="0.3">
      <c r="A4" s="4">
        <v>100</v>
      </c>
      <c r="B4" s="4">
        <v>48</v>
      </c>
      <c r="C4" s="5"/>
    </row>
    <row r="5" spans="1:4" x14ac:dyDescent="0.3">
      <c r="A5" s="4">
        <v>1201</v>
      </c>
      <c r="B5" s="4">
        <v>1896</v>
      </c>
      <c r="C5" s="5"/>
    </row>
    <row r="6" spans="1:4" x14ac:dyDescent="0.3">
      <c r="A6" s="4">
        <v>212</v>
      </c>
      <c r="B6" s="4">
        <v>212</v>
      </c>
      <c r="C6" s="5"/>
    </row>
    <row r="7" spans="1:4" x14ac:dyDescent="0.3">
      <c r="A7" s="4">
        <v>3111</v>
      </c>
      <c r="B7" s="4">
        <v>1559</v>
      </c>
      <c r="C7" s="5"/>
    </row>
    <row r="10" spans="1:4" ht="15" thickBot="1" x14ac:dyDescent="0.35">
      <c r="A10" s="2"/>
      <c r="B10" s="2"/>
      <c r="C10" s="2"/>
    </row>
    <row r="11" spans="1:4" ht="15" thickBot="1" x14ac:dyDescent="0.35">
      <c r="A11" s="1" t="s">
        <v>0</v>
      </c>
      <c r="B11" s="2"/>
      <c r="C11" s="2"/>
    </row>
    <row r="12" spans="1:4" ht="15" thickBot="1" x14ac:dyDescent="0.35">
      <c r="A12" s="1" t="s">
        <v>113</v>
      </c>
      <c r="B12" s="2"/>
      <c r="C12" s="2"/>
    </row>
    <row r="13" spans="1:4" x14ac:dyDescent="0.3">
      <c r="A13" s="2"/>
      <c r="B13" s="3" t="s">
        <v>1</v>
      </c>
      <c r="C13" s="2"/>
      <c r="D13" s="2"/>
    </row>
    <row r="14" spans="1:4" x14ac:dyDescent="0.3">
      <c r="A14" s="4">
        <v>100</v>
      </c>
      <c r="B14" s="5"/>
      <c r="C14" s="2"/>
      <c r="D14" s="6">
        <v>500</v>
      </c>
    </row>
    <row r="15" spans="1:4" x14ac:dyDescent="0.3">
      <c r="A15" s="4">
        <v>1201</v>
      </c>
      <c r="B15" s="5"/>
      <c r="C15" s="2"/>
      <c r="D15" s="2"/>
    </row>
    <row r="16" spans="1:4" x14ac:dyDescent="0.3">
      <c r="A16" s="4">
        <v>212</v>
      </c>
      <c r="B16" s="5"/>
      <c r="C16" s="2"/>
      <c r="D16" s="2"/>
    </row>
    <row r="17" spans="1:4" x14ac:dyDescent="0.3">
      <c r="A17" s="4">
        <v>3111</v>
      </c>
      <c r="B17" s="5"/>
      <c r="C17" s="2"/>
      <c r="D17" s="2"/>
    </row>
    <row r="18" spans="1:4" x14ac:dyDescent="0.3">
      <c r="A18" s="4">
        <v>150</v>
      </c>
      <c r="B18" s="5"/>
      <c r="C18" s="2"/>
      <c r="D18" s="2"/>
    </row>
    <row r="19" spans="1:4" x14ac:dyDescent="0.3">
      <c r="A19" s="2"/>
      <c r="B19" s="2"/>
      <c r="C19" s="2"/>
      <c r="D19" s="2"/>
    </row>
    <row r="20" spans="1:4" x14ac:dyDescent="0.3">
      <c r="A20" s="2" t="s">
        <v>114</v>
      </c>
      <c r="B20" s="2"/>
      <c r="C20" s="2"/>
      <c r="D20" s="2"/>
    </row>
    <row r="21" spans="1:4" x14ac:dyDescent="0.3">
      <c r="A21" s="2"/>
      <c r="B21" s="2"/>
      <c r="C21" s="2"/>
      <c r="D21" s="2"/>
    </row>
    <row r="22" spans="1:4" x14ac:dyDescent="0.3">
      <c r="A22" s="4">
        <v>109</v>
      </c>
      <c r="B22" s="5"/>
      <c r="C22" s="2"/>
      <c r="D22" s="2"/>
    </row>
    <row r="23" spans="1:4" x14ac:dyDescent="0.3">
      <c r="A23" s="4">
        <v>116</v>
      </c>
      <c r="B23" s="5"/>
      <c r="C23" s="2"/>
      <c r="D23" s="2"/>
    </row>
    <row r="24" spans="1:4" x14ac:dyDescent="0.3">
      <c r="A24" s="4">
        <v>108</v>
      </c>
      <c r="B24" s="5"/>
      <c r="C24" s="2"/>
      <c r="D24" s="2"/>
    </row>
    <row r="25" spans="1:4" x14ac:dyDescent="0.3">
      <c r="A25" s="4">
        <v>132</v>
      </c>
      <c r="B25" s="5"/>
      <c r="C25" s="2"/>
      <c r="D25" s="2"/>
    </row>
    <row r="26" spans="1:4" x14ac:dyDescent="0.3">
      <c r="A26" s="4">
        <v>144</v>
      </c>
      <c r="B26" s="5"/>
      <c r="C26" s="2"/>
    </row>
    <row r="27" spans="1:4" x14ac:dyDescent="0.3">
      <c r="A27" s="4">
        <v>103</v>
      </c>
      <c r="B27" s="5"/>
      <c r="C27" s="2"/>
    </row>
    <row r="28" spans="1:4" x14ac:dyDescent="0.3">
      <c r="A28" s="4">
        <v>131</v>
      </c>
      <c r="B28" s="5"/>
      <c r="C28" s="2"/>
    </row>
    <row r="29" spans="1:4" x14ac:dyDescent="0.3">
      <c r="A29" s="4">
        <v>103</v>
      </c>
      <c r="B29" s="5"/>
      <c r="C29" s="2"/>
    </row>
    <row r="30" spans="1:4" x14ac:dyDescent="0.3">
      <c r="A30" s="4">
        <v>128</v>
      </c>
      <c r="B30" s="5"/>
      <c r="C30" s="2"/>
    </row>
    <row r="31" spans="1:4" x14ac:dyDescent="0.3">
      <c r="A31" s="2"/>
      <c r="B31" s="2"/>
      <c r="C31" s="2"/>
    </row>
    <row r="32" spans="1:4" ht="15" thickBot="1" x14ac:dyDescent="0.35">
      <c r="A32" s="2"/>
      <c r="B32" s="2"/>
      <c r="C32" s="2"/>
    </row>
    <row r="33" spans="1:7" ht="15" thickBot="1" x14ac:dyDescent="0.35">
      <c r="A33" s="1" t="s">
        <v>2</v>
      </c>
      <c r="B33" s="2"/>
      <c r="C33" s="2"/>
    </row>
    <row r="35" spans="1:7" x14ac:dyDescent="0.3">
      <c r="A35" s="3" t="s">
        <v>115</v>
      </c>
      <c r="B35" s="2"/>
      <c r="C35" s="2"/>
    </row>
    <row r="37" spans="1:7" x14ac:dyDescent="0.3">
      <c r="A37" s="2"/>
      <c r="B37" s="2"/>
      <c r="C37" s="3" t="s">
        <v>3</v>
      </c>
    </row>
    <row r="38" spans="1:7" x14ac:dyDescent="0.3">
      <c r="A38" s="4">
        <v>12</v>
      </c>
      <c r="B38" s="4">
        <v>1</v>
      </c>
      <c r="C38" s="5"/>
    </row>
    <row r="39" spans="1:7" x14ac:dyDescent="0.3">
      <c r="A39" s="4">
        <v>312</v>
      </c>
      <c r="B39" s="4">
        <v>10</v>
      </c>
      <c r="C39" s="5"/>
      <c r="D39" s="2"/>
      <c r="E39" s="2"/>
      <c r="F39" s="2"/>
      <c r="G39" s="2"/>
    </row>
    <row r="40" spans="1:7" x14ac:dyDescent="0.3">
      <c r="A40" s="4">
        <v>10</v>
      </c>
      <c r="B40" s="4">
        <v>12</v>
      </c>
      <c r="C40" s="5"/>
      <c r="D40" s="2"/>
      <c r="E40" s="2"/>
      <c r="F40" s="2"/>
      <c r="G40" s="2"/>
    </row>
    <row r="41" spans="1:7" x14ac:dyDescent="0.3">
      <c r="A41" s="4">
        <v>1</v>
      </c>
      <c r="B41" s="4">
        <v>1</v>
      </c>
      <c r="C41" s="5"/>
      <c r="D41" s="2"/>
      <c r="E41" s="2"/>
      <c r="F41" s="2"/>
      <c r="G41" s="2"/>
    </row>
    <row r="42" spans="1:7" x14ac:dyDescent="0.3">
      <c r="A42" s="4">
        <v>-20</v>
      </c>
      <c r="B42" s="4">
        <v>0</v>
      </c>
      <c r="C42" s="5"/>
      <c r="D42" s="2"/>
      <c r="E42" s="2"/>
      <c r="F42" s="2"/>
      <c r="G42" s="2"/>
    </row>
    <row r="43" spans="1:7" x14ac:dyDescent="0.3">
      <c r="A43" s="4">
        <v>33</v>
      </c>
      <c r="B43" s="4">
        <v>34</v>
      </c>
      <c r="C43" s="5"/>
      <c r="D43" s="2"/>
      <c r="E43" s="2"/>
      <c r="F43" s="2"/>
      <c r="G43" s="2"/>
    </row>
    <row r="44" spans="1:7" x14ac:dyDescent="0.3">
      <c r="A44" s="4">
        <v>11</v>
      </c>
      <c r="B44" s="4">
        <v>11</v>
      </c>
      <c r="C44" s="5"/>
      <c r="D44" s="2"/>
      <c r="E44" s="2"/>
      <c r="F44" s="2"/>
      <c r="G44" s="2"/>
    </row>
    <row r="46" spans="1:7" x14ac:dyDescent="0.3">
      <c r="A46" s="2"/>
      <c r="B46" s="2"/>
      <c r="C46" s="2"/>
      <c r="D46" s="2"/>
      <c r="E46" s="2"/>
      <c r="F46" s="2"/>
      <c r="G46" s="2"/>
    </row>
    <row r="47" spans="1:7" x14ac:dyDescent="0.3">
      <c r="A47" s="7" t="s">
        <v>116</v>
      </c>
      <c r="B47" s="7"/>
      <c r="C47" s="7"/>
      <c r="D47" s="7"/>
      <c r="E47" s="2"/>
      <c r="F47" s="2"/>
      <c r="G47" s="7"/>
    </row>
    <row r="48" spans="1:7" x14ac:dyDescent="0.3">
      <c r="A48" s="7"/>
      <c r="B48" s="7"/>
      <c r="C48" s="7"/>
      <c r="D48" s="7"/>
      <c r="E48" s="2"/>
      <c r="F48" s="2"/>
      <c r="G48" s="2"/>
    </row>
    <row r="49" spans="1:8" x14ac:dyDescent="0.3">
      <c r="A49" s="8" t="s">
        <v>80</v>
      </c>
      <c r="B49" s="8" t="s">
        <v>122</v>
      </c>
      <c r="C49" s="8" t="s">
        <v>135</v>
      </c>
      <c r="D49" s="7" t="s">
        <v>167</v>
      </c>
      <c r="E49" s="2"/>
      <c r="F49" s="2"/>
      <c r="G49" s="2"/>
      <c r="H49" t="s">
        <v>167</v>
      </c>
    </row>
    <row r="50" spans="1:8" x14ac:dyDescent="0.3">
      <c r="A50" s="9" t="s">
        <v>4</v>
      </c>
      <c r="B50" s="9">
        <v>12</v>
      </c>
      <c r="C50" s="79">
        <f>IF(B50&lt;=10,$F$51,IF(B50&lt;=15,$F$52,IF(B50&lt;=18,$F$53,IF(B50&lt;=20,$F$54,$F$55))))</f>
        <v>2</v>
      </c>
      <c r="D50" s="80" cm="1">
        <f t="array" ref="D50">_xlfn.IFS(B50&lt;=10,$F$51,B50&lt;=15,$F$52,B50&lt;=18,$F$53,B50&lt;=20,$F$54,1,$F$55)</f>
        <v>2</v>
      </c>
      <c r="E50" s="10" t="s">
        <v>136</v>
      </c>
      <c r="F50" s="10" t="s">
        <v>135</v>
      </c>
      <c r="G50" s="2"/>
      <c r="H50" t="s">
        <v>168</v>
      </c>
    </row>
    <row r="51" spans="1:8" x14ac:dyDescent="0.3">
      <c r="A51" s="9" t="s">
        <v>5</v>
      </c>
      <c r="B51" s="9">
        <v>9</v>
      </c>
      <c r="C51" s="79">
        <f t="shared" ref="C51:C60" si="0">IF(B51&lt;=10,$F$51,IF(B51&lt;=15,$F$52,IF(B51&lt;=18,$F$53,IF(B51&lt;=20,$F$54,$F$55))))</f>
        <v>1</v>
      </c>
      <c r="D51" s="80" cm="1">
        <f t="array" ref="D51">_xlfn.IFS(B51&lt;=10,$F$51,B51&lt;=15,$F$52,B51&lt;=18,$F$53,B51&lt;=20,$F$54,1,$F$55)</f>
        <v>1</v>
      </c>
      <c r="E51" s="9" t="s">
        <v>6</v>
      </c>
      <c r="F51" s="9">
        <v>1</v>
      </c>
      <c r="G51" s="2"/>
    </row>
    <row r="52" spans="1:8" x14ac:dyDescent="0.3">
      <c r="A52" s="9" t="s">
        <v>7</v>
      </c>
      <c r="B52" s="9">
        <v>11</v>
      </c>
      <c r="C52" s="79">
        <f t="shared" si="0"/>
        <v>2</v>
      </c>
      <c r="D52" s="80" cm="1">
        <f t="array" ref="D52">_xlfn.IFS(B52&lt;=10,$F$51,B52&lt;=15,$F$52,B52&lt;=18,$F$53,B52&lt;=20,$F$54,1,$F$55)</f>
        <v>2</v>
      </c>
      <c r="E52" s="9" t="s">
        <v>8</v>
      </c>
      <c r="F52" s="9">
        <v>2</v>
      </c>
      <c r="G52" s="2"/>
    </row>
    <row r="53" spans="1:8" x14ac:dyDescent="0.3">
      <c r="A53" s="9" t="s">
        <v>9</v>
      </c>
      <c r="B53" s="9">
        <v>19</v>
      </c>
      <c r="C53" s="79">
        <f t="shared" si="0"/>
        <v>4</v>
      </c>
      <c r="D53" s="80" cm="1">
        <f t="array" ref="D53">_xlfn.IFS(B53&lt;=10,$F$51,B53&lt;=15,$F$52,B53&lt;=18,$F$53,B53&lt;=20,$F$54,1,$F$55)</f>
        <v>4</v>
      </c>
      <c r="E53" s="9" t="s">
        <v>10</v>
      </c>
      <c r="F53" s="9">
        <v>3</v>
      </c>
      <c r="G53" s="2"/>
    </row>
    <row r="54" spans="1:8" x14ac:dyDescent="0.3">
      <c r="A54" s="9" t="s">
        <v>11</v>
      </c>
      <c r="B54" s="9">
        <v>8</v>
      </c>
      <c r="C54" s="79">
        <f t="shared" si="0"/>
        <v>1</v>
      </c>
      <c r="D54" s="80" cm="1">
        <f t="array" ref="D54">_xlfn.IFS(B54&lt;=10,$F$51,B54&lt;=15,$F$52,B54&lt;=18,$F$53,B54&lt;=20,$F$54,1,$F$55)</f>
        <v>1</v>
      </c>
      <c r="E54" s="9" t="s">
        <v>12</v>
      </c>
      <c r="F54" s="9">
        <v>4</v>
      </c>
      <c r="G54" s="2"/>
    </row>
    <row r="55" spans="1:8" x14ac:dyDescent="0.3">
      <c r="A55" s="9" t="s">
        <v>9</v>
      </c>
      <c r="B55" s="9">
        <v>17</v>
      </c>
      <c r="C55" s="79">
        <f t="shared" si="0"/>
        <v>3</v>
      </c>
      <c r="D55" s="80" cm="1">
        <f t="array" ref="D55">_xlfn.IFS(B55&lt;=10,$F$51,B55&lt;=15,$F$52,B55&lt;=18,$F$53,B55&lt;=20,$F$54,1,$F$55)</f>
        <v>3</v>
      </c>
      <c r="E55" s="7" t="s">
        <v>166</v>
      </c>
      <c r="F55" s="7">
        <v>5</v>
      </c>
    </row>
    <row r="56" spans="1:8" x14ac:dyDescent="0.3">
      <c r="A56" s="9" t="s">
        <v>13</v>
      </c>
      <c r="B56" s="9">
        <v>2</v>
      </c>
      <c r="C56" s="79">
        <f t="shared" si="0"/>
        <v>1</v>
      </c>
      <c r="D56" s="80" cm="1">
        <f t="array" ref="D56">_xlfn.IFS(B56&lt;=10,$F$51,B56&lt;=15,$F$52,B56&lt;=18,$F$53,B56&lt;=20,$F$54,1,$F$55)</f>
        <v>1</v>
      </c>
      <c r="E56" s="7"/>
      <c r="F56" s="7"/>
    </row>
    <row r="57" spans="1:8" x14ac:dyDescent="0.3">
      <c r="A57" s="9" t="s">
        <v>14</v>
      </c>
      <c r="B57" s="9">
        <v>11</v>
      </c>
      <c r="C57" s="79">
        <f t="shared" si="0"/>
        <v>2</v>
      </c>
      <c r="D57" s="80" cm="1">
        <f t="array" ref="D57">_xlfn.IFS(B57&lt;=10,$F$51,B57&lt;=15,$F$52,B57&lt;=18,$F$53,B57&lt;=20,$F$54,1,$F$55)</f>
        <v>2</v>
      </c>
      <c r="E57" s="7"/>
      <c r="F57" s="7"/>
    </row>
    <row r="58" spans="1:8" x14ac:dyDescent="0.3">
      <c r="A58" s="9" t="s">
        <v>15</v>
      </c>
      <c r="B58" s="9">
        <v>29</v>
      </c>
      <c r="C58" s="79">
        <f t="shared" si="0"/>
        <v>5</v>
      </c>
      <c r="D58" s="80" cm="1">
        <f t="array" ref="D58">_xlfn.IFS(B58&lt;=10,$F$51,B58&lt;=15,$F$52,B58&lt;=18,$F$53,B58&lt;=20,$F$54,1,$F$55)</f>
        <v>5</v>
      </c>
      <c r="E58" s="7"/>
      <c r="F58" s="7"/>
    </row>
    <row r="59" spans="1:8" x14ac:dyDescent="0.3">
      <c r="A59" s="9" t="s">
        <v>16</v>
      </c>
      <c r="B59" s="9">
        <v>20</v>
      </c>
      <c r="C59" s="79">
        <f t="shared" si="0"/>
        <v>4</v>
      </c>
      <c r="D59" s="80" cm="1">
        <f t="array" ref="D59">_xlfn.IFS(B59&lt;=10,$F$51,B59&lt;=15,$F$52,B59&lt;=18,$F$53,B59&lt;=20,$F$54,1,$F$55)</f>
        <v>4</v>
      </c>
      <c r="E59" s="7"/>
      <c r="F59" s="7"/>
    </row>
    <row r="60" spans="1:8" x14ac:dyDescent="0.3">
      <c r="A60" s="9" t="s">
        <v>17</v>
      </c>
      <c r="B60" s="9">
        <v>6</v>
      </c>
      <c r="C60" s="79">
        <f t="shared" si="0"/>
        <v>1</v>
      </c>
      <c r="D60" s="80" cm="1">
        <f t="array" ref="D60">_xlfn.IFS(B60&lt;=10,$F$51,B60&lt;=15,$F$52,B60&lt;=18,$F$53,B60&lt;=20,$F$54,1,$F$55)</f>
        <v>1</v>
      </c>
      <c r="E60" s="7"/>
      <c r="F60" s="7"/>
    </row>
    <row r="62" spans="1:8" ht="15" thickBot="1" x14ac:dyDescent="0.35">
      <c r="A62" s="2"/>
      <c r="B62" s="2"/>
      <c r="C62" s="2"/>
      <c r="D62" s="2"/>
      <c r="E62" s="2"/>
      <c r="F62" s="2"/>
    </row>
    <row r="63" spans="1:8" ht="15" thickBot="1" x14ac:dyDescent="0.35">
      <c r="A63" s="46" t="s">
        <v>18</v>
      </c>
      <c r="B63" s="47"/>
      <c r="C63" s="2"/>
      <c r="D63" s="2"/>
      <c r="E63" s="2"/>
      <c r="F63" s="2"/>
    </row>
    <row r="65" spans="1:6" x14ac:dyDescent="0.3">
      <c r="A65" s="3" t="s">
        <v>117</v>
      </c>
      <c r="B65" s="2"/>
      <c r="C65" s="2"/>
      <c r="D65" s="2"/>
      <c r="E65" s="2"/>
      <c r="F65" s="2"/>
    </row>
    <row r="67" spans="1:6" x14ac:dyDescent="0.3">
      <c r="A67" s="2"/>
      <c r="B67" s="2"/>
      <c r="C67" s="11" t="s">
        <v>133</v>
      </c>
      <c r="D67" s="11" t="s">
        <v>134</v>
      </c>
      <c r="E67" s="2"/>
      <c r="F67" s="2"/>
    </row>
    <row r="68" spans="1:6" x14ac:dyDescent="0.3">
      <c r="A68" s="4" t="b">
        <v>1</v>
      </c>
      <c r="B68" s="4" t="b">
        <v>1</v>
      </c>
      <c r="C68" s="5"/>
      <c r="D68" s="5"/>
      <c r="E68" s="2"/>
      <c r="F68" s="2"/>
    </row>
    <row r="69" spans="1:6" x14ac:dyDescent="0.3">
      <c r="A69" s="4" t="b">
        <v>1</v>
      </c>
      <c r="B69" s="4" t="b">
        <v>0</v>
      </c>
      <c r="C69" s="5"/>
      <c r="D69" s="5"/>
      <c r="E69" s="2"/>
      <c r="F69" s="2"/>
    </row>
    <row r="70" spans="1:6" x14ac:dyDescent="0.3">
      <c r="A70" s="4" t="b">
        <v>0</v>
      </c>
      <c r="B70" s="4" t="b">
        <v>1</v>
      </c>
      <c r="C70" s="5"/>
      <c r="D70" s="5"/>
      <c r="E70" s="2"/>
      <c r="F70" s="2"/>
    </row>
    <row r="71" spans="1:6" x14ac:dyDescent="0.3">
      <c r="A71" s="4" t="b">
        <v>0</v>
      </c>
      <c r="B71" s="4" t="b">
        <v>0</v>
      </c>
      <c r="C71" s="5"/>
      <c r="D71" s="5"/>
      <c r="E71" s="2"/>
    </row>
    <row r="73" spans="1:6" x14ac:dyDescent="0.3">
      <c r="A73" s="3" t="s">
        <v>120</v>
      </c>
      <c r="B73" s="2"/>
      <c r="C73" s="2"/>
      <c r="D73" s="2"/>
      <c r="E73" s="2"/>
    </row>
    <row r="74" spans="1:6" x14ac:dyDescent="0.3">
      <c r="A74" s="3" t="s">
        <v>118</v>
      </c>
      <c r="B74" s="2"/>
      <c r="C74" s="2"/>
      <c r="D74" s="2"/>
      <c r="E74" s="2"/>
    </row>
    <row r="75" spans="1:6" x14ac:dyDescent="0.3">
      <c r="A75" s="3" t="s">
        <v>119</v>
      </c>
      <c r="B75" s="2"/>
      <c r="C75" s="2"/>
      <c r="D75" s="2"/>
      <c r="E75" s="2"/>
    </row>
    <row r="76" spans="1:6" x14ac:dyDescent="0.3">
      <c r="A76" s="3"/>
      <c r="B76" s="2"/>
      <c r="C76" s="2"/>
      <c r="D76" s="2"/>
      <c r="E76" s="2"/>
    </row>
    <row r="78" spans="1:6" x14ac:dyDescent="0.3">
      <c r="A78" s="3" t="s">
        <v>128</v>
      </c>
      <c r="B78" s="3" t="s">
        <v>129</v>
      </c>
      <c r="C78" s="11" t="s">
        <v>130</v>
      </c>
      <c r="D78" s="11" t="s">
        <v>131</v>
      </c>
      <c r="E78" s="11" t="s">
        <v>132</v>
      </c>
    </row>
    <row r="79" spans="1:6" x14ac:dyDescent="0.3">
      <c r="A79" s="4">
        <v>5</v>
      </c>
      <c r="B79" s="4">
        <v>5</v>
      </c>
      <c r="C79" s="5"/>
      <c r="D79" s="5"/>
      <c r="E79" s="5"/>
    </row>
    <row r="80" spans="1:6" x14ac:dyDescent="0.3">
      <c r="A80" s="4">
        <v>4</v>
      </c>
      <c r="B80" s="4">
        <v>5</v>
      </c>
      <c r="C80" s="5"/>
      <c r="D80" s="5"/>
      <c r="E80" s="5"/>
    </row>
    <row r="81" spans="1:5" x14ac:dyDescent="0.3">
      <c r="A81" s="4">
        <v>3</v>
      </c>
      <c r="B81" s="4">
        <v>3</v>
      </c>
      <c r="C81" s="5"/>
      <c r="D81" s="5"/>
      <c r="E81" s="5"/>
    </row>
    <row r="82" spans="1:5" x14ac:dyDescent="0.3">
      <c r="A82" s="4">
        <v>5</v>
      </c>
      <c r="B82" s="4">
        <v>4</v>
      </c>
      <c r="C82" s="5"/>
      <c r="D82" s="5"/>
      <c r="E82" s="5"/>
    </row>
    <row r="83" spans="1:5" x14ac:dyDescent="0.3">
      <c r="A83" s="4">
        <v>5</v>
      </c>
      <c r="B83" s="4">
        <v>5</v>
      </c>
      <c r="C83" s="5"/>
      <c r="D83" s="5"/>
      <c r="E83" s="5"/>
    </row>
    <row r="84" spans="1:5" x14ac:dyDescent="0.3">
      <c r="A84" s="4">
        <v>3</v>
      </c>
      <c r="B84" s="4">
        <v>4</v>
      </c>
      <c r="C84" s="5"/>
      <c r="D84" s="5"/>
      <c r="E84" s="5"/>
    </row>
    <row r="85" spans="1:5" x14ac:dyDescent="0.3">
      <c r="A85" s="4">
        <v>4</v>
      </c>
      <c r="B85" s="4">
        <v>4</v>
      </c>
      <c r="C85" s="5"/>
      <c r="D85" s="5"/>
      <c r="E85" s="5"/>
    </row>
    <row r="86" spans="1:5" x14ac:dyDescent="0.3">
      <c r="A86" s="4">
        <v>5</v>
      </c>
      <c r="B86" s="4">
        <v>4</v>
      </c>
      <c r="C86" s="5"/>
      <c r="D86" s="5"/>
      <c r="E86" s="5"/>
    </row>
    <row r="88" spans="1:5" x14ac:dyDescent="0.3">
      <c r="A88" s="3"/>
      <c r="B88" s="2"/>
      <c r="C88" s="2"/>
      <c r="D88" s="2"/>
    </row>
    <row r="89" spans="1:5" x14ac:dyDescent="0.3">
      <c r="A89" s="3" t="s">
        <v>121</v>
      </c>
      <c r="B89" s="2"/>
      <c r="C89" s="2"/>
      <c r="D89" s="2"/>
    </row>
    <row r="91" spans="1:5" x14ac:dyDescent="0.3">
      <c r="A91" s="3" t="s">
        <v>122</v>
      </c>
      <c r="B91" s="3" t="s">
        <v>123</v>
      </c>
      <c r="C91" s="3" t="s">
        <v>124</v>
      </c>
      <c r="D91" s="3" t="s">
        <v>125</v>
      </c>
    </row>
    <row r="92" spans="1:5" x14ac:dyDescent="0.3">
      <c r="A92" s="4">
        <v>0</v>
      </c>
      <c r="B92" s="4" t="s">
        <v>126</v>
      </c>
      <c r="C92" s="4" t="s">
        <v>127</v>
      </c>
      <c r="D92" s="5"/>
    </row>
    <row r="93" spans="1:5" x14ac:dyDescent="0.3">
      <c r="A93" s="4">
        <v>-1</v>
      </c>
      <c r="B93" s="4" t="s">
        <v>126</v>
      </c>
      <c r="C93" s="4" t="s">
        <v>126</v>
      </c>
      <c r="D93" s="5"/>
    </row>
    <row r="94" spans="1:5" x14ac:dyDescent="0.3">
      <c r="A94" s="4">
        <v>0</v>
      </c>
      <c r="B94" s="4" t="s">
        <v>127</v>
      </c>
      <c r="C94" s="4" t="s">
        <v>127</v>
      </c>
      <c r="D94" s="5"/>
    </row>
    <row r="95" spans="1:5" x14ac:dyDescent="0.3">
      <c r="A95" s="4">
        <v>3</v>
      </c>
      <c r="B95" s="4" t="s">
        <v>126</v>
      </c>
      <c r="C95" s="4" t="s">
        <v>127</v>
      </c>
      <c r="D95" s="5"/>
    </row>
    <row r="96" spans="1:5" x14ac:dyDescent="0.3">
      <c r="A96" s="4">
        <v>-2</v>
      </c>
      <c r="B96" s="4" t="s">
        <v>127</v>
      </c>
      <c r="C96" s="4" t="s">
        <v>127</v>
      </c>
      <c r="D96" s="5"/>
    </row>
    <row r="97" spans="1:4" x14ac:dyDescent="0.3">
      <c r="A97" s="4">
        <v>0</v>
      </c>
      <c r="B97" s="4" t="s">
        <v>126</v>
      </c>
      <c r="C97" s="4" t="s">
        <v>127</v>
      </c>
      <c r="D97" s="5"/>
    </row>
    <row r="98" spans="1:4" x14ac:dyDescent="0.3">
      <c r="A98" s="4">
        <v>2</v>
      </c>
      <c r="B98" s="4" t="s">
        <v>126</v>
      </c>
      <c r="C98" s="4" t="s">
        <v>126</v>
      </c>
      <c r="D98" s="5"/>
    </row>
    <row r="99" spans="1:4" x14ac:dyDescent="0.3">
      <c r="A99" s="4">
        <v>-1</v>
      </c>
      <c r="B99" s="4" t="s">
        <v>126</v>
      </c>
      <c r="C99" s="4" t="s">
        <v>127</v>
      </c>
      <c r="D99" s="5"/>
    </row>
  </sheetData>
  <mergeCells count="1">
    <mergeCell ref="A63:B6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CC9BE-95D3-49BB-8D99-77C9C092651A}">
  <dimension ref="A1:G20"/>
  <sheetViews>
    <sheetView workbookViewId="0">
      <selection activeCell="G2" sqref="G2"/>
    </sheetView>
  </sheetViews>
  <sheetFormatPr defaultRowHeight="14.4" x14ac:dyDescent="0.3"/>
  <cols>
    <col min="3" max="3" width="21" bestFit="1" customWidth="1"/>
    <col min="6" max="6" width="20.44140625" style="14" bestFit="1" customWidth="1"/>
    <col min="7" max="7" width="13.33203125" style="14" customWidth="1"/>
  </cols>
  <sheetData>
    <row r="1" spans="1:7" x14ac:dyDescent="0.3">
      <c r="A1" s="42" t="s">
        <v>137</v>
      </c>
      <c r="B1" s="42" t="s">
        <v>138</v>
      </c>
      <c r="C1" s="42" t="s">
        <v>142</v>
      </c>
      <c r="F1" s="43" t="s">
        <v>143</v>
      </c>
      <c r="G1" s="43" t="s">
        <v>144</v>
      </c>
    </row>
    <row r="2" spans="1:7" x14ac:dyDescent="0.3">
      <c r="A2" s="14">
        <v>2</v>
      </c>
      <c r="B2" s="14">
        <v>49</v>
      </c>
      <c r="C2" s="44"/>
      <c r="F2" s="14">
        <v>3</v>
      </c>
      <c r="G2" s="44"/>
    </row>
    <row r="3" spans="1:7" x14ac:dyDescent="0.3">
      <c r="A3" s="14"/>
      <c r="B3" s="14">
        <v>66</v>
      </c>
      <c r="C3" s="44"/>
      <c r="F3" s="14">
        <v>2</v>
      </c>
      <c r="G3" s="44"/>
    </row>
    <row r="4" spans="1:7" x14ac:dyDescent="0.3">
      <c r="A4" s="14">
        <v>42</v>
      </c>
      <c r="B4" s="14">
        <v>28</v>
      </c>
      <c r="C4" s="44"/>
      <c r="F4" s="14">
        <v>3</v>
      </c>
      <c r="G4" s="44"/>
    </row>
    <row r="5" spans="1:7" x14ac:dyDescent="0.3">
      <c r="A5" s="14">
        <v>58</v>
      </c>
      <c r="B5" s="14">
        <v>28</v>
      </c>
      <c r="C5" s="44"/>
      <c r="F5" s="14">
        <v>4</v>
      </c>
      <c r="G5" s="44"/>
    </row>
    <row r="6" spans="1:7" x14ac:dyDescent="0.3">
      <c r="A6" s="14">
        <v>46</v>
      </c>
      <c r="B6" s="14"/>
      <c r="C6" s="44"/>
      <c r="F6" s="14">
        <v>5</v>
      </c>
      <c r="G6" s="44"/>
    </row>
    <row r="7" spans="1:7" x14ac:dyDescent="0.3">
      <c r="A7" s="14">
        <v>52</v>
      </c>
      <c r="B7" s="14">
        <v>24</v>
      </c>
      <c r="C7" s="44"/>
      <c r="F7" s="14">
        <v>6</v>
      </c>
      <c r="G7" s="44"/>
    </row>
    <row r="8" spans="1:7" x14ac:dyDescent="0.3">
      <c r="A8" s="14" t="s">
        <v>139</v>
      </c>
      <c r="B8" s="14">
        <v>92</v>
      </c>
      <c r="C8" s="44"/>
      <c r="F8" s="14">
        <v>7</v>
      </c>
      <c r="G8" s="44"/>
    </row>
    <row r="9" spans="1:7" x14ac:dyDescent="0.3">
      <c r="A9" s="14">
        <v>96</v>
      </c>
      <c r="B9" s="14">
        <v>77</v>
      </c>
      <c r="C9" s="44"/>
      <c r="F9" s="14">
        <v>8</v>
      </c>
      <c r="G9" s="44"/>
    </row>
    <row r="10" spans="1:7" x14ac:dyDescent="0.3">
      <c r="A10" s="14">
        <v>99</v>
      </c>
      <c r="B10" s="14" t="s">
        <v>140</v>
      </c>
      <c r="C10" s="44"/>
    </row>
    <row r="11" spans="1:7" x14ac:dyDescent="0.3">
      <c r="A11" s="14">
        <v>59</v>
      </c>
      <c r="B11" s="14">
        <v>1</v>
      </c>
      <c r="C11" s="44"/>
    </row>
    <row r="12" spans="1:7" x14ac:dyDescent="0.3">
      <c r="A12" s="14" t="s">
        <v>141</v>
      </c>
      <c r="B12" s="14">
        <v>27</v>
      </c>
      <c r="C12" s="44"/>
    </row>
    <row r="13" spans="1:7" x14ac:dyDescent="0.3">
      <c r="A13" s="14">
        <v>35</v>
      </c>
      <c r="B13" s="14">
        <v>38</v>
      </c>
      <c r="C13" s="44"/>
    </row>
    <row r="14" spans="1:7" x14ac:dyDescent="0.3">
      <c r="A14" s="14">
        <v>42</v>
      </c>
      <c r="B14" s="14">
        <v>62</v>
      </c>
      <c r="C14" s="44"/>
    </row>
    <row r="15" spans="1:7" x14ac:dyDescent="0.3">
      <c r="A15" s="14">
        <v>93</v>
      </c>
      <c r="B15" s="14">
        <v>90</v>
      </c>
      <c r="C15" s="44"/>
    </row>
    <row r="16" spans="1:7" x14ac:dyDescent="0.3">
      <c r="A16" s="14"/>
      <c r="B16" s="14"/>
    </row>
    <row r="17" spans="1:2" x14ac:dyDescent="0.3">
      <c r="A17" s="14"/>
      <c r="B17" s="14"/>
    </row>
    <row r="18" spans="1:2" x14ac:dyDescent="0.3">
      <c r="A18" s="14"/>
      <c r="B18" s="14"/>
    </row>
    <row r="19" spans="1:2" x14ac:dyDescent="0.3">
      <c r="A19" s="14"/>
      <c r="B19" s="14"/>
    </row>
    <row r="20" spans="1:2" x14ac:dyDescent="0.3">
      <c r="A20" s="14"/>
      <c r="B20" s="14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3837D-3FE2-4B73-A569-0EB0A4A4E34E}">
  <sheetPr codeName="Sheet3">
    <pageSetUpPr fitToPage="1"/>
  </sheetPr>
  <dimension ref="A1:J34"/>
  <sheetViews>
    <sheetView showGridLines="0" zoomScaleNormal="100" workbookViewId="0">
      <pane ySplit="3" topLeftCell="A4" activePane="bottomLeft" state="frozen"/>
      <selection pane="bottomLeft" activeCell="E3" sqref="E3:E6"/>
    </sheetView>
  </sheetViews>
  <sheetFormatPr defaultColWidth="9.109375" defaultRowHeight="30" customHeight="1" x14ac:dyDescent="0.3"/>
  <cols>
    <col min="1" max="1" width="50.6640625" style="37" customWidth="1"/>
    <col min="2" max="3" width="15.6640625" style="19" customWidth="1"/>
    <col min="4" max="4" width="15.6640625" style="38" customWidth="1"/>
    <col min="5" max="5" width="21" style="19" customWidth="1"/>
    <col min="6" max="6" width="9.109375" style="19"/>
    <col min="7" max="7" width="26.6640625" style="19" customWidth="1"/>
    <col min="8" max="8" width="20.6640625" style="19" customWidth="1"/>
    <col min="9" max="16384" width="9.109375" style="19"/>
  </cols>
  <sheetData>
    <row r="1" spans="1:10" ht="60" customHeight="1" thickTop="1" x14ac:dyDescent="0.3">
      <c r="A1" s="48" t="s">
        <v>22</v>
      </c>
      <c r="B1" s="48"/>
      <c r="C1" s="48"/>
      <c r="D1" s="48"/>
      <c r="E1" s="48"/>
      <c r="G1" s="20" t="s">
        <v>151</v>
      </c>
      <c r="H1" s="76">
        <f ca="1">TODAY()</f>
        <v>45614</v>
      </c>
      <c r="I1" s="21"/>
      <c r="J1" s="21"/>
    </row>
    <row r="2" spans="1:10" ht="60" customHeight="1" thickBot="1" x14ac:dyDescent="0.35">
      <c r="A2" s="49" t="s">
        <v>145</v>
      </c>
      <c r="B2" s="49"/>
      <c r="C2" s="49"/>
      <c r="D2" s="49"/>
      <c r="E2" s="49"/>
      <c r="G2" s="22" t="s">
        <v>152</v>
      </c>
      <c r="H2" s="75">
        <v>28</v>
      </c>
    </row>
    <row r="3" spans="1:10" s="27" customFormat="1" ht="37.200000000000003" thickTop="1" thickBot="1" x14ac:dyDescent="0.35">
      <c r="A3" s="23" t="s">
        <v>146</v>
      </c>
      <c r="B3" s="24" t="s">
        <v>147</v>
      </c>
      <c r="C3" s="24" t="s">
        <v>148</v>
      </c>
      <c r="D3" s="25" t="s">
        <v>149</v>
      </c>
      <c r="E3" s="26" t="s">
        <v>150</v>
      </c>
      <c r="G3" s="28" t="s">
        <v>153</v>
      </c>
      <c r="H3" s="77">
        <v>42</v>
      </c>
    </row>
    <row r="4" spans="1:10" ht="30" customHeight="1" thickTop="1" x14ac:dyDescent="0.3">
      <c r="A4" s="29" t="s">
        <v>23</v>
      </c>
      <c r="B4" s="30">
        <f ca="1">TODAY()-33</f>
        <v>45581</v>
      </c>
      <c r="C4" s="31">
        <f ca="1">B4+$H$2</f>
        <v>45609</v>
      </c>
      <c r="D4" s="32">
        <f ca="1">IF(C4&lt;$H$1,$H$1-C4,0)</f>
        <v>5</v>
      </c>
      <c r="E4" s="78">
        <f ca="1">D4*$H$3</f>
        <v>210</v>
      </c>
    </row>
    <row r="5" spans="1:10" ht="30" customHeight="1" x14ac:dyDescent="0.3">
      <c r="A5" s="33" t="s">
        <v>24</v>
      </c>
      <c r="B5" s="34">
        <f ca="1">TODAY()-43</f>
        <v>45571</v>
      </c>
      <c r="C5" s="31">
        <f t="shared" ref="C5:C33" ca="1" si="0">B5+$H$2</f>
        <v>45599</v>
      </c>
      <c r="D5" s="32">
        <f t="shared" ref="D5:D33" ca="1" si="1">IF(C5&lt;$H$1,$H$1-C5,0)</f>
        <v>15</v>
      </c>
      <c r="E5" s="78">
        <f t="shared" ref="E5:E33" ca="1" si="2">D5*$H$3</f>
        <v>630</v>
      </c>
    </row>
    <row r="6" spans="1:10" ht="30" customHeight="1" x14ac:dyDescent="0.3">
      <c r="A6" s="33" t="s">
        <v>25</v>
      </c>
      <c r="B6" s="34">
        <f ca="1">TODAY()-22</f>
        <v>45592</v>
      </c>
      <c r="C6" s="31">
        <f t="shared" ca="1" si="0"/>
        <v>45620</v>
      </c>
      <c r="D6" s="32">
        <f t="shared" ca="1" si="1"/>
        <v>0</v>
      </c>
      <c r="E6" s="78">
        <f t="shared" ca="1" si="2"/>
        <v>0</v>
      </c>
    </row>
    <row r="7" spans="1:10" ht="30" customHeight="1" x14ac:dyDescent="0.3">
      <c r="A7" s="33" t="s">
        <v>26</v>
      </c>
      <c r="B7" s="34">
        <f ca="1">TODAY()-39</f>
        <v>45575</v>
      </c>
      <c r="C7" s="31">
        <f t="shared" ca="1" si="0"/>
        <v>45603</v>
      </c>
      <c r="D7" s="32">
        <f t="shared" ca="1" si="1"/>
        <v>11</v>
      </c>
      <c r="E7" s="78">
        <f t="shared" ca="1" si="2"/>
        <v>462</v>
      </c>
    </row>
    <row r="8" spans="1:10" ht="30" customHeight="1" x14ac:dyDescent="0.3">
      <c r="A8" s="33" t="s">
        <v>27</v>
      </c>
      <c r="B8" s="34">
        <f ca="1">TODAY()-43</f>
        <v>45571</v>
      </c>
      <c r="C8" s="31">
        <f t="shared" ca="1" si="0"/>
        <v>45599</v>
      </c>
      <c r="D8" s="32">
        <f t="shared" ca="1" si="1"/>
        <v>15</v>
      </c>
      <c r="E8" s="78">
        <f t="shared" ca="1" si="2"/>
        <v>630</v>
      </c>
    </row>
    <row r="9" spans="1:10" ht="30" customHeight="1" x14ac:dyDescent="0.3">
      <c r="A9" s="33" t="s">
        <v>28</v>
      </c>
      <c r="B9" s="34">
        <f ca="1">TODAY()-16</f>
        <v>45598</v>
      </c>
      <c r="C9" s="31">
        <f t="shared" ca="1" si="0"/>
        <v>45626</v>
      </c>
      <c r="D9" s="32">
        <f t="shared" ca="1" si="1"/>
        <v>0</v>
      </c>
      <c r="E9" s="78">
        <f t="shared" ca="1" si="2"/>
        <v>0</v>
      </c>
    </row>
    <row r="10" spans="1:10" ht="30" customHeight="1" x14ac:dyDescent="0.3">
      <c r="A10" s="33" t="s">
        <v>29</v>
      </c>
      <c r="B10" s="34">
        <f ca="1">TODAY()-32</f>
        <v>45582</v>
      </c>
      <c r="C10" s="31">
        <f t="shared" ca="1" si="0"/>
        <v>45610</v>
      </c>
      <c r="D10" s="32">
        <f t="shared" ca="1" si="1"/>
        <v>4</v>
      </c>
      <c r="E10" s="78">
        <f t="shared" ca="1" si="2"/>
        <v>168</v>
      </c>
    </row>
    <row r="11" spans="1:10" ht="30" customHeight="1" x14ac:dyDescent="0.3">
      <c r="A11" s="33" t="s">
        <v>30</v>
      </c>
      <c r="B11" s="34">
        <f ca="1">TODAY()-35</f>
        <v>45579</v>
      </c>
      <c r="C11" s="31">
        <f t="shared" ca="1" si="0"/>
        <v>45607</v>
      </c>
      <c r="D11" s="32">
        <f t="shared" ca="1" si="1"/>
        <v>7</v>
      </c>
      <c r="E11" s="78">
        <f t="shared" ca="1" si="2"/>
        <v>294</v>
      </c>
    </row>
    <row r="12" spans="1:10" ht="30" customHeight="1" x14ac:dyDescent="0.3">
      <c r="A12" s="33" t="s">
        <v>31</v>
      </c>
      <c r="B12" s="34">
        <f ca="1">TODAY()-21</f>
        <v>45593</v>
      </c>
      <c r="C12" s="31">
        <f t="shared" ca="1" si="0"/>
        <v>45621</v>
      </c>
      <c r="D12" s="32">
        <f t="shared" ca="1" si="1"/>
        <v>0</v>
      </c>
      <c r="E12" s="78">
        <f t="shared" ca="1" si="2"/>
        <v>0</v>
      </c>
    </row>
    <row r="13" spans="1:10" ht="30" customHeight="1" x14ac:dyDescent="0.3">
      <c r="A13" s="33" t="s">
        <v>32</v>
      </c>
      <c r="B13" s="34">
        <f ca="1">TODAY()-45</f>
        <v>45569</v>
      </c>
      <c r="C13" s="31">
        <f t="shared" ca="1" si="0"/>
        <v>45597</v>
      </c>
      <c r="D13" s="32">
        <f t="shared" ca="1" si="1"/>
        <v>17</v>
      </c>
      <c r="E13" s="78">
        <f t="shared" ca="1" si="2"/>
        <v>714</v>
      </c>
    </row>
    <row r="14" spans="1:10" ht="30" customHeight="1" x14ac:dyDescent="0.3">
      <c r="A14" s="33" t="s">
        <v>33</v>
      </c>
      <c r="B14" s="34">
        <f ca="1">TODAY()-39</f>
        <v>45575</v>
      </c>
      <c r="C14" s="31">
        <f t="shared" ca="1" si="0"/>
        <v>45603</v>
      </c>
      <c r="D14" s="32">
        <f t="shared" ca="1" si="1"/>
        <v>11</v>
      </c>
      <c r="E14" s="78">
        <f t="shared" ca="1" si="2"/>
        <v>462</v>
      </c>
    </row>
    <row r="15" spans="1:10" ht="30" customHeight="1" x14ac:dyDescent="0.3">
      <c r="A15" s="33" t="s">
        <v>34</v>
      </c>
      <c r="B15" s="34">
        <f ca="1">TODAY()-40</f>
        <v>45574</v>
      </c>
      <c r="C15" s="31">
        <f t="shared" ca="1" si="0"/>
        <v>45602</v>
      </c>
      <c r="D15" s="32">
        <f t="shared" ca="1" si="1"/>
        <v>12</v>
      </c>
      <c r="E15" s="78">
        <f t="shared" ca="1" si="2"/>
        <v>504</v>
      </c>
    </row>
    <row r="16" spans="1:10" ht="30" customHeight="1" x14ac:dyDescent="0.3">
      <c r="A16" s="33" t="s">
        <v>35</v>
      </c>
      <c r="B16" s="34">
        <f ca="1">TODAY()-37</f>
        <v>45577</v>
      </c>
      <c r="C16" s="31">
        <f t="shared" ca="1" si="0"/>
        <v>45605</v>
      </c>
      <c r="D16" s="32">
        <f t="shared" ca="1" si="1"/>
        <v>9</v>
      </c>
      <c r="E16" s="78">
        <f t="shared" ca="1" si="2"/>
        <v>378</v>
      </c>
    </row>
    <row r="17" spans="1:5" ht="30" customHeight="1" x14ac:dyDescent="0.3">
      <c r="A17" s="33" t="s">
        <v>36</v>
      </c>
      <c r="B17" s="34">
        <f ca="1">TODAY()-43</f>
        <v>45571</v>
      </c>
      <c r="C17" s="31">
        <f t="shared" ca="1" si="0"/>
        <v>45599</v>
      </c>
      <c r="D17" s="32">
        <f t="shared" ca="1" si="1"/>
        <v>15</v>
      </c>
      <c r="E17" s="78">
        <f t="shared" ca="1" si="2"/>
        <v>630</v>
      </c>
    </row>
    <row r="18" spans="1:5" ht="30" customHeight="1" x14ac:dyDescent="0.3">
      <c r="A18" s="33" t="s">
        <v>37</v>
      </c>
      <c r="B18" s="34">
        <f ca="1">TODAY()-19</f>
        <v>45595</v>
      </c>
      <c r="C18" s="31">
        <f t="shared" ca="1" si="0"/>
        <v>45623</v>
      </c>
      <c r="D18" s="32">
        <f t="shared" ca="1" si="1"/>
        <v>0</v>
      </c>
      <c r="E18" s="78">
        <f t="shared" ca="1" si="2"/>
        <v>0</v>
      </c>
    </row>
    <row r="19" spans="1:5" ht="30" customHeight="1" x14ac:dyDescent="0.3">
      <c r="A19" s="33" t="s">
        <v>38</v>
      </c>
      <c r="B19" s="34">
        <f ca="1">TODAY()-29</f>
        <v>45585</v>
      </c>
      <c r="C19" s="31">
        <f t="shared" ca="1" si="0"/>
        <v>45613</v>
      </c>
      <c r="D19" s="32">
        <f t="shared" ca="1" si="1"/>
        <v>1</v>
      </c>
      <c r="E19" s="78">
        <f t="shared" ca="1" si="2"/>
        <v>42</v>
      </c>
    </row>
    <row r="20" spans="1:5" ht="30" customHeight="1" x14ac:dyDescent="0.3">
      <c r="A20" s="33" t="s">
        <v>39</v>
      </c>
      <c r="B20" s="34">
        <f ca="1">TODAY()-27</f>
        <v>45587</v>
      </c>
      <c r="C20" s="31">
        <f t="shared" ca="1" si="0"/>
        <v>45615</v>
      </c>
      <c r="D20" s="32">
        <f t="shared" ca="1" si="1"/>
        <v>0</v>
      </c>
      <c r="E20" s="78">
        <f t="shared" ca="1" si="2"/>
        <v>0</v>
      </c>
    </row>
    <row r="21" spans="1:5" ht="30" customHeight="1" x14ac:dyDescent="0.3">
      <c r="A21" s="33" t="s">
        <v>40</v>
      </c>
      <c r="B21" s="34">
        <f ca="1">TODAY()-18</f>
        <v>45596</v>
      </c>
      <c r="C21" s="31">
        <f t="shared" ca="1" si="0"/>
        <v>45624</v>
      </c>
      <c r="D21" s="32">
        <f t="shared" ca="1" si="1"/>
        <v>0</v>
      </c>
      <c r="E21" s="78">
        <f t="shared" ca="1" si="2"/>
        <v>0</v>
      </c>
    </row>
    <row r="22" spans="1:5" ht="30" customHeight="1" x14ac:dyDescent="0.3">
      <c r="A22" s="33" t="s">
        <v>41</v>
      </c>
      <c r="B22" s="34">
        <f ca="1">TODAY()-28</f>
        <v>45586</v>
      </c>
      <c r="C22" s="31">
        <f t="shared" ca="1" si="0"/>
        <v>45614</v>
      </c>
      <c r="D22" s="32">
        <f t="shared" ca="1" si="1"/>
        <v>0</v>
      </c>
      <c r="E22" s="78">
        <f t="shared" ca="1" si="2"/>
        <v>0</v>
      </c>
    </row>
    <row r="23" spans="1:5" ht="30" customHeight="1" x14ac:dyDescent="0.3">
      <c r="A23" s="33" t="s">
        <v>42</v>
      </c>
      <c r="B23" s="34">
        <f ca="1">TODAY()-17</f>
        <v>45597</v>
      </c>
      <c r="C23" s="31">
        <f t="shared" ca="1" si="0"/>
        <v>45625</v>
      </c>
      <c r="D23" s="32">
        <f t="shared" ca="1" si="1"/>
        <v>0</v>
      </c>
      <c r="E23" s="78">
        <f t="shared" ca="1" si="2"/>
        <v>0</v>
      </c>
    </row>
    <row r="24" spans="1:5" ht="30" customHeight="1" x14ac:dyDescent="0.3">
      <c r="A24" s="33" t="s">
        <v>43</v>
      </c>
      <c r="B24" s="34">
        <f ca="1">TODAY()-37</f>
        <v>45577</v>
      </c>
      <c r="C24" s="31">
        <f t="shared" ca="1" si="0"/>
        <v>45605</v>
      </c>
      <c r="D24" s="32">
        <f t="shared" ca="1" si="1"/>
        <v>9</v>
      </c>
      <c r="E24" s="78">
        <f t="shared" ca="1" si="2"/>
        <v>378</v>
      </c>
    </row>
    <row r="25" spans="1:5" ht="30" customHeight="1" x14ac:dyDescent="0.3">
      <c r="A25" s="33" t="s">
        <v>44</v>
      </c>
      <c r="B25" s="34">
        <f ca="1">TODAY()-37</f>
        <v>45577</v>
      </c>
      <c r="C25" s="31">
        <f t="shared" ca="1" si="0"/>
        <v>45605</v>
      </c>
      <c r="D25" s="32">
        <f t="shared" ca="1" si="1"/>
        <v>9</v>
      </c>
      <c r="E25" s="78">
        <f t="shared" ca="1" si="2"/>
        <v>378</v>
      </c>
    </row>
    <row r="26" spans="1:5" ht="30" customHeight="1" x14ac:dyDescent="0.3">
      <c r="A26" s="33" t="s">
        <v>45</v>
      </c>
      <c r="B26" s="34">
        <f ca="1">TODAY()-16</f>
        <v>45598</v>
      </c>
      <c r="C26" s="31">
        <f t="shared" ca="1" si="0"/>
        <v>45626</v>
      </c>
      <c r="D26" s="32">
        <f t="shared" ca="1" si="1"/>
        <v>0</v>
      </c>
      <c r="E26" s="78">
        <f t="shared" ca="1" si="2"/>
        <v>0</v>
      </c>
    </row>
    <row r="27" spans="1:5" ht="30" customHeight="1" x14ac:dyDescent="0.3">
      <c r="A27" s="33" t="s">
        <v>46</v>
      </c>
      <c r="B27" s="34">
        <f ca="1">TODAY()-19</f>
        <v>45595</v>
      </c>
      <c r="C27" s="31">
        <f t="shared" ca="1" si="0"/>
        <v>45623</v>
      </c>
      <c r="D27" s="32">
        <f t="shared" ca="1" si="1"/>
        <v>0</v>
      </c>
      <c r="E27" s="78">
        <f t="shared" ca="1" si="2"/>
        <v>0</v>
      </c>
    </row>
    <row r="28" spans="1:5" ht="30" customHeight="1" x14ac:dyDescent="0.3">
      <c r="A28" s="33" t="s">
        <v>47</v>
      </c>
      <c r="B28" s="34">
        <f ca="1">TODAY()-19</f>
        <v>45595</v>
      </c>
      <c r="C28" s="31">
        <f t="shared" ca="1" si="0"/>
        <v>45623</v>
      </c>
      <c r="D28" s="32">
        <f t="shared" ca="1" si="1"/>
        <v>0</v>
      </c>
      <c r="E28" s="78">
        <f t="shared" ca="1" si="2"/>
        <v>0</v>
      </c>
    </row>
    <row r="29" spans="1:5" ht="30" customHeight="1" x14ac:dyDescent="0.3">
      <c r="A29" s="33" t="s">
        <v>48</v>
      </c>
      <c r="B29" s="34">
        <f ca="1">TODAY()-41</f>
        <v>45573</v>
      </c>
      <c r="C29" s="31">
        <f t="shared" ca="1" si="0"/>
        <v>45601</v>
      </c>
      <c r="D29" s="32">
        <f t="shared" ca="1" si="1"/>
        <v>13</v>
      </c>
      <c r="E29" s="78">
        <f t="shared" ca="1" si="2"/>
        <v>546</v>
      </c>
    </row>
    <row r="30" spans="1:5" ht="30" customHeight="1" x14ac:dyDescent="0.3">
      <c r="A30" s="33" t="s">
        <v>49</v>
      </c>
      <c r="B30" s="34">
        <f ca="1">TODAY()-40</f>
        <v>45574</v>
      </c>
      <c r="C30" s="31">
        <f t="shared" ca="1" si="0"/>
        <v>45602</v>
      </c>
      <c r="D30" s="32">
        <f t="shared" ca="1" si="1"/>
        <v>12</v>
      </c>
      <c r="E30" s="78">
        <f t="shared" ca="1" si="2"/>
        <v>504</v>
      </c>
    </row>
    <row r="31" spans="1:5" ht="30" customHeight="1" x14ac:dyDescent="0.3">
      <c r="A31" s="33" t="s">
        <v>50</v>
      </c>
      <c r="B31" s="34">
        <f ca="1">TODAY()-20</f>
        <v>45594</v>
      </c>
      <c r="C31" s="31">
        <f t="shared" ca="1" si="0"/>
        <v>45622</v>
      </c>
      <c r="D31" s="32">
        <f t="shared" ca="1" si="1"/>
        <v>0</v>
      </c>
      <c r="E31" s="78">
        <f t="shared" ca="1" si="2"/>
        <v>0</v>
      </c>
    </row>
    <row r="32" spans="1:5" ht="30" customHeight="1" x14ac:dyDescent="0.3">
      <c r="A32" s="33" t="s">
        <v>51</v>
      </c>
      <c r="B32" s="34">
        <f ca="1">TODAY()-37</f>
        <v>45577</v>
      </c>
      <c r="C32" s="31">
        <f t="shared" ca="1" si="0"/>
        <v>45605</v>
      </c>
      <c r="D32" s="32">
        <f t="shared" ca="1" si="1"/>
        <v>9</v>
      </c>
      <c r="E32" s="78">
        <f t="shared" ca="1" si="2"/>
        <v>378</v>
      </c>
    </row>
    <row r="33" spans="1:5" ht="30" customHeight="1" thickBot="1" x14ac:dyDescent="0.35">
      <c r="A33" s="35" t="s">
        <v>52</v>
      </c>
      <c r="B33" s="36">
        <f ca="1">TODAY()-15</f>
        <v>45599</v>
      </c>
      <c r="C33" s="31">
        <f t="shared" ca="1" si="0"/>
        <v>45627</v>
      </c>
      <c r="D33" s="32">
        <f t="shared" ca="1" si="1"/>
        <v>0</v>
      </c>
      <c r="E33" s="78">
        <f t="shared" ca="1" si="2"/>
        <v>0</v>
      </c>
    </row>
    <row r="34" spans="1:5" ht="30" customHeight="1" thickTop="1" x14ac:dyDescent="0.3"/>
  </sheetData>
  <sheetProtection selectLockedCells="1"/>
  <mergeCells count="2">
    <mergeCell ref="A1:E1"/>
    <mergeCell ref="A2:E2"/>
  </mergeCells>
  <printOptions horizontalCentered="1"/>
  <pageMargins left="0" right="0" top="0" bottom="0" header="0" footer="0"/>
  <pageSetup paperSize="9" scale="71" orientation="portrait" r:id="rId1"/>
  <ignoredErrors>
    <ignoredError sqref="C4:C33 H1 D4:D33 E4:E33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9BF9A-972D-4CB6-9884-10427C6117F8}">
  <sheetPr codeName="Sheet4">
    <tabColor rgb="FFFFFF00"/>
  </sheetPr>
  <dimension ref="A1:E33"/>
  <sheetViews>
    <sheetView zoomScaleNormal="100" workbookViewId="0">
      <selection activeCell="G15" sqref="G15"/>
    </sheetView>
  </sheetViews>
  <sheetFormatPr defaultColWidth="9.109375" defaultRowHeight="14.4" x14ac:dyDescent="0.3"/>
  <cols>
    <col min="1" max="1" width="27.44140625" style="39" bestFit="1" customWidth="1"/>
    <col min="2" max="2" width="11.33203125" style="39" customWidth="1"/>
    <col min="3" max="3" width="12.33203125" style="39" customWidth="1"/>
    <col min="4" max="4" width="17.44140625" style="39" customWidth="1"/>
    <col min="5" max="5" width="18" style="39" customWidth="1"/>
    <col min="6" max="16384" width="9.109375" style="39"/>
  </cols>
  <sheetData>
    <row r="1" spans="1:5" ht="18.75" customHeight="1" x14ac:dyDescent="0.3">
      <c r="C1" s="51" t="s">
        <v>154</v>
      </c>
      <c r="D1" s="50" t="s">
        <v>155</v>
      </c>
      <c r="E1" s="50" t="s">
        <v>156</v>
      </c>
    </row>
    <row r="2" spans="1:5" x14ac:dyDescent="0.3">
      <c r="C2" s="51"/>
      <c r="D2" s="50"/>
      <c r="E2" s="50"/>
    </row>
    <row r="3" spans="1:5" ht="18.75" customHeight="1" x14ac:dyDescent="0.3">
      <c r="A3"/>
      <c r="B3"/>
      <c r="C3" s="51"/>
      <c r="D3" s="50"/>
      <c r="E3" s="50"/>
    </row>
    <row r="4" spans="1:5" x14ac:dyDescent="0.3">
      <c r="A4"/>
      <c r="B4"/>
      <c r="C4" s="51"/>
      <c r="D4" s="50"/>
      <c r="E4" s="50"/>
    </row>
    <row r="5" spans="1:5" x14ac:dyDescent="0.3">
      <c r="A5"/>
      <c r="B5"/>
      <c r="C5" s="51"/>
      <c r="D5" s="50"/>
      <c r="E5" s="50"/>
    </row>
    <row r="6" spans="1:5" x14ac:dyDescent="0.3">
      <c r="A6"/>
      <c r="B6"/>
      <c r="C6" s="51"/>
      <c r="D6" s="50"/>
      <c r="E6" s="50"/>
    </row>
    <row r="7" spans="1:5" x14ac:dyDescent="0.3">
      <c r="C7" s="51"/>
      <c r="D7" s="50"/>
      <c r="E7" s="50"/>
    </row>
    <row r="8" spans="1:5" s="41" customFormat="1" ht="30.75" customHeight="1" x14ac:dyDescent="0.3">
      <c r="B8" s="41" t="s">
        <v>157</v>
      </c>
      <c r="C8" s="51"/>
      <c r="D8" s="50"/>
      <c r="E8" s="50"/>
    </row>
    <row r="9" spans="1:5" x14ac:dyDescent="0.3">
      <c r="A9" s="39" t="s">
        <v>77</v>
      </c>
      <c r="B9" s="40">
        <v>1207424</v>
      </c>
      <c r="C9" s="39">
        <v>5</v>
      </c>
    </row>
    <row r="10" spans="1:5" x14ac:dyDescent="0.3">
      <c r="A10" s="39" t="s">
        <v>76</v>
      </c>
      <c r="B10" s="40">
        <v>1279883</v>
      </c>
      <c r="C10" s="39">
        <v>7</v>
      </c>
    </row>
    <row r="11" spans="1:5" x14ac:dyDescent="0.3">
      <c r="A11" s="39" t="s">
        <v>75</v>
      </c>
      <c r="B11" s="40">
        <v>317796</v>
      </c>
      <c r="C11" s="39">
        <v>4</v>
      </c>
    </row>
    <row r="12" spans="1:5" x14ac:dyDescent="0.3">
      <c r="A12" s="39" t="s">
        <v>74</v>
      </c>
      <c r="B12" s="40">
        <v>195404</v>
      </c>
      <c r="C12" s="39">
        <v>6</v>
      </c>
    </row>
    <row r="13" spans="1:5" x14ac:dyDescent="0.3">
      <c r="A13" s="39" t="s">
        <v>73</v>
      </c>
      <c r="B13" s="40">
        <v>886178</v>
      </c>
      <c r="C13" s="39">
        <v>4</v>
      </c>
    </row>
    <row r="14" spans="1:5" x14ac:dyDescent="0.3">
      <c r="A14" s="39" t="s">
        <v>72</v>
      </c>
      <c r="B14" s="40">
        <v>380561</v>
      </c>
      <c r="C14" s="39">
        <v>0</v>
      </c>
    </row>
    <row r="15" spans="1:5" x14ac:dyDescent="0.3">
      <c r="A15" s="39" t="s">
        <v>71</v>
      </c>
      <c r="B15" s="40">
        <v>1127240</v>
      </c>
      <c r="C15" s="39">
        <v>7</v>
      </c>
    </row>
    <row r="16" spans="1:5" x14ac:dyDescent="0.3">
      <c r="A16" s="39" t="s">
        <v>70</v>
      </c>
      <c r="B16" s="40">
        <v>824614</v>
      </c>
      <c r="C16" s="39">
        <v>10</v>
      </c>
    </row>
    <row r="17" spans="1:3" x14ac:dyDescent="0.3">
      <c r="A17" s="39" t="s">
        <v>69</v>
      </c>
      <c r="B17" s="40">
        <v>725686</v>
      </c>
      <c r="C17" s="39">
        <v>0</v>
      </c>
    </row>
    <row r="18" spans="1:3" x14ac:dyDescent="0.3">
      <c r="A18" s="39" t="s">
        <v>68</v>
      </c>
      <c r="B18" s="40">
        <v>491544</v>
      </c>
      <c r="C18" s="39">
        <v>1</v>
      </c>
    </row>
    <row r="19" spans="1:3" x14ac:dyDescent="0.3">
      <c r="A19" s="39" t="s">
        <v>67</v>
      </c>
      <c r="B19" s="40">
        <v>746905</v>
      </c>
      <c r="C19" s="39">
        <v>6</v>
      </c>
    </row>
    <row r="20" spans="1:3" x14ac:dyDescent="0.3">
      <c r="A20" s="39" t="s">
        <v>66</v>
      </c>
      <c r="B20" s="40">
        <v>260741</v>
      </c>
      <c r="C20" s="39">
        <v>7</v>
      </c>
    </row>
    <row r="21" spans="1:3" x14ac:dyDescent="0.3">
      <c r="A21" s="39" t="s">
        <v>65</v>
      </c>
      <c r="B21" s="40">
        <v>1188308</v>
      </c>
      <c r="C21" s="39">
        <v>3</v>
      </c>
    </row>
    <row r="22" spans="1:3" x14ac:dyDescent="0.3">
      <c r="A22" s="39" t="s">
        <v>64</v>
      </c>
      <c r="B22" s="40">
        <v>781533</v>
      </c>
      <c r="C22" s="39">
        <v>10</v>
      </c>
    </row>
    <row r="23" spans="1:3" x14ac:dyDescent="0.3">
      <c r="A23" s="39" t="s">
        <v>63</v>
      </c>
      <c r="B23" s="40">
        <v>690072</v>
      </c>
      <c r="C23" s="39">
        <v>9</v>
      </c>
    </row>
    <row r="24" spans="1:3" x14ac:dyDescent="0.3">
      <c r="A24" s="39" t="s">
        <v>62</v>
      </c>
      <c r="B24" s="40">
        <v>747356</v>
      </c>
      <c r="C24" s="39">
        <v>0</v>
      </c>
    </row>
    <row r="25" spans="1:3" x14ac:dyDescent="0.3">
      <c r="A25" s="39" t="s">
        <v>61</v>
      </c>
      <c r="B25" s="40">
        <v>984653</v>
      </c>
      <c r="C25" s="39">
        <v>6</v>
      </c>
    </row>
    <row r="26" spans="1:3" x14ac:dyDescent="0.3">
      <c r="A26" s="39" t="s">
        <v>60</v>
      </c>
      <c r="B26" s="40">
        <v>259234</v>
      </c>
      <c r="C26" s="39">
        <v>5</v>
      </c>
    </row>
    <row r="27" spans="1:3" x14ac:dyDescent="0.3">
      <c r="A27" s="39" t="s">
        <v>59</v>
      </c>
      <c r="B27" s="40">
        <v>698051</v>
      </c>
      <c r="C27" s="39">
        <v>4</v>
      </c>
    </row>
    <row r="28" spans="1:3" x14ac:dyDescent="0.3">
      <c r="A28" s="39" t="s">
        <v>58</v>
      </c>
      <c r="B28" s="40">
        <v>184353</v>
      </c>
      <c r="C28" s="39">
        <v>5</v>
      </c>
    </row>
    <row r="29" spans="1:3" x14ac:dyDescent="0.3">
      <c r="A29" s="39" t="s">
        <v>57</v>
      </c>
      <c r="B29" s="40">
        <v>304719</v>
      </c>
      <c r="C29" s="39">
        <v>8</v>
      </c>
    </row>
    <row r="30" spans="1:3" x14ac:dyDescent="0.3">
      <c r="A30" s="39" t="s">
        <v>56</v>
      </c>
      <c r="B30" s="40">
        <v>111579</v>
      </c>
      <c r="C30" s="39">
        <v>6</v>
      </c>
    </row>
    <row r="31" spans="1:3" x14ac:dyDescent="0.3">
      <c r="A31" s="39" t="s">
        <v>55</v>
      </c>
      <c r="B31" s="40">
        <v>94033</v>
      </c>
      <c r="C31" s="39">
        <v>7</v>
      </c>
    </row>
    <row r="32" spans="1:3" x14ac:dyDescent="0.3">
      <c r="A32" s="39" t="s">
        <v>54</v>
      </c>
      <c r="B32" s="40">
        <v>1253329</v>
      </c>
      <c r="C32" s="39">
        <v>0</v>
      </c>
    </row>
    <row r="33" spans="1:3" x14ac:dyDescent="0.3">
      <c r="A33" s="39" t="s">
        <v>53</v>
      </c>
      <c r="B33" s="40">
        <v>1122998</v>
      </c>
      <c r="C33" s="39">
        <v>3</v>
      </c>
    </row>
  </sheetData>
  <mergeCells count="3">
    <mergeCell ref="D1:D8"/>
    <mergeCell ref="E1:E8"/>
    <mergeCell ref="C1:C8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IF</vt:lpstr>
      <vt:lpstr>IF HW</vt:lpstr>
      <vt:lpstr>IFERROR IFNA</vt:lpstr>
      <vt:lpstr>Library</vt:lpstr>
      <vt:lpstr>IF AND OR HW</vt:lpstr>
      <vt:lpstr>Library!Print_Area</vt:lpstr>
      <vt:lpstr>Library!Print_Titles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Izsvan</dc:creator>
  <cp:lastModifiedBy>Pozsgay Petra</cp:lastModifiedBy>
  <dcterms:created xsi:type="dcterms:W3CDTF">2014-10-26T13:11:55Z</dcterms:created>
  <dcterms:modified xsi:type="dcterms:W3CDTF">2024-11-18T19:11:16Z</dcterms:modified>
</cp:coreProperties>
</file>